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centremh-my.sharepoint.com/personal/alethea_joshi_centreformentalhealth_org_uk/Documents/"/>
    </mc:Choice>
  </mc:AlternateContent>
  <xr:revisionPtr revIDLastSave="0" documentId="8_{DFCED7DB-1AEA-4D88-9502-FA12FD5A15EF}" xr6:coauthVersionLast="47" xr6:coauthVersionMax="47" xr10:uidLastSave="{00000000-0000-0000-0000-000000000000}"/>
  <bookViews>
    <workbookView xWindow="28680" yWindow="-120" windowWidth="29040" windowHeight="15840" xr2:uid="{00000000-000D-0000-FFFF-FFFF00000000}"/>
  </bookViews>
  <sheets>
    <sheet name="COVER SHEET - Read this first" sheetId="3" r:id="rId1"/>
    <sheet name="Main page - Adults" sheetId="1" r:id="rId2"/>
    <sheet name="Children" sheetId="2" r:id="rId3"/>
    <sheet name="Version Contro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B7" i="1"/>
  <c r="B8" i="1" s="1"/>
  <c r="F30" i="1" l="1"/>
  <c r="H30" i="1" s="1"/>
  <c r="J30" i="1" s="1"/>
  <c r="F31" i="1"/>
  <c r="H31" i="1" s="1"/>
  <c r="J31" i="1" s="1"/>
  <c r="F21" i="1"/>
  <c r="H21" i="1" s="1"/>
  <c r="J21" i="1" s="1"/>
  <c r="F18" i="1"/>
  <c r="H18" i="1" s="1"/>
  <c r="J18" i="1" s="1"/>
  <c r="F12" i="1"/>
  <c r="H12" i="1" s="1"/>
  <c r="J12" i="1" s="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F4" i="1"/>
  <c r="H4" i="1" s="1"/>
  <c r="J4" i="1" s="1"/>
  <c r="F6" i="1"/>
  <c r="H6" i="1" s="1"/>
  <c r="J6" i="1" s="1"/>
  <c r="F32" i="1"/>
  <c r="H32" i="1" s="1"/>
  <c r="J32" i="1" s="1"/>
  <c r="F27" i="1"/>
  <c r="H27" i="1" s="1"/>
  <c r="J27" i="1" s="1"/>
  <c r="F15" i="1"/>
  <c r="H15" i="1" s="1"/>
  <c r="J15" i="1" s="1"/>
  <c r="F9" i="1"/>
  <c r="H9" i="1" s="1"/>
  <c r="J9" i="1" s="1"/>
  <c r="C14" i="1" l="1"/>
  <c r="F14" i="1" s="1"/>
  <c r="H14" i="1" s="1"/>
  <c r="J14" i="1" s="1"/>
  <c r="C23" i="1"/>
  <c r="F23" i="1" s="1"/>
  <c r="H23" i="1" s="1"/>
  <c r="J23" i="1" s="1"/>
  <c r="C22" i="1"/>
  <c r="F22" i="1" s="1"/>
  <c r="H22" i="1" s="1"/>
  <c r="J22" i="1" s="1"/>
  <c r="F20" i="1"/>
  <c r="H20" i="1" s="1"/>
  <c r="J20" i="1" s="1"/>
  <c r="C19" i="1"/>
  <c r="F19" i="1" s="1"/>
  <c r="H19" i="1" s="1"/>
  <c r="J19" i="1" s="1"/>
  <c r="C16" i="1"/>
  <c r="F16" i="1" s="1"/>
  <c r="H16" i="1" s="1"/>
  <c r="J16" i="1" s="1"/>
  <c r="C17" i="1"/>
  <c r="F17" i="1" s="1"/>
  <c r="H17" i="1" s="1"/>
  <c r="J17" i="1" s="1"/>
  <c r="C8" i="1"/>
  <c r="F8" i="1" s="1"/>
  <c r="H8" i="1" s="1"/>
  <c r="J8" i="1" s="1"/>
  <c r="C7" i="1"/>
  <c r="F7" i="1" s="1"/>
  <c r="H7" i="1" s="1"/>
  <c r="J7" i="1" s="1"/>
  <c r="C7" i="2"/>
  <c r="C8" i="2" s="1"/>
  <c r="C6" i="2"/>
  <c r="C5" i="2"/>
  <c r="C3" i="2"/>
  <c r="C28" i="1"/>
  <c r="F28" i="1" s="1"/>
  <c r="H28" i="1" s="1"/>
  <c r="J28" i="1" s="1"/>
  <c r="I2" i="1"/>
  <c r="C13" i="1"/>
  <c r="F13" i="1" s="1"/>
  <c r="H13" i="1" s="1"/>
  <c r="J13" i="1" s="1"/>
  <c r="C11" i="1"/>
  <c r="F11" i="1" s="1"/>
  <c r="H11" i="1" s="1"/>
  <c r="C10" i="1"/>
  <c r="F10" i="1" s="1"/>
  <c r="H10" i="1" s="1"/>
  <c r="J10" i="1" s="1"/>
  <c r="C5" i="1"/>
  <c r="F5" i="1" s="1"/>
  <c r="H5" i="1" s="1"/>
  <c r="J5" i="1" s="1"/>
  <c r="C33" i="1" l="1"/>
  <c r="C25" i="1"/>
  <c r="F25" i="1" s="1"/>
  <c r="H25" i="1" s="1"/>
  <c r="J25" i="1" s="1"/>
  <c r="F24" i="1"/>
  <c r="H24" i="1" s="1"/>
  <c r="J24" i="1" s="1"/>
  <c r="C26" i="1"/>
  <c r="F26" i="1" s="1"/>
  <c r="H26" i="1" s="1"/>
  <c r="J26" i="1" s="1"/>
  <c r="C29" i="1"/>
  <c r="F29" i="1" s="1"/>
  <c r="H29" i="1" s="1"/>
  <c r="J29" i="1" s="1"/>
  <c r="I2" i="2"/>
  <c r="I3" i="1" l="1"/>
  <c r="C3" i="1"/>
  <c r="D2" i="1"/>
  <c r="D3" i="1"/>
  <c r="F3" i="1" l="1"/>
  <c r="H3" i="1" s="1"/>
  <c r="J3" i="1" s="1"/>
  <c r="D3" i="2"/>
  <c r="D2" i="2"/>
  <c r="I3" i="2" l="1"/>
  <c r="F2" i="2"/>
  <c r="K2" i="2"/>
  <c r="H2" i="2" l="1"/>
  <c r="J2" i="2" s="1"/>
  <c r="F2" i="1"/>
  <c r="H2" i="1" s="1"/>
  <c r="J2" i="1" s="1"/>
  <c r="K9" i="2" l="1"/>
  <c r="F9" i="2"/>
  <c r="H9" i="2" s="1"/>
  <c r="J9" i="2" s="1"/>
  <c r="K8" i="2"/>
  <c r="K7" i="2"/>
  <c r="F7" i="2"/>
  <c r="H7" i="2" s="1"/>
  <c r="J7" i="2" s="1"/>
  <c r="K3" i="2"/>
  <c r="K6" i="2"/>
  <c r="F6" i="2"/>
  <c r="H6" i="2" s="1"/>
  <c r="J6" i="2" s="1"/>
  <c r="K5" i="2"/>
  <c r="F5" i="2"/>
  <c r="H5" i="2" s="1"/>
  <c r="J5" i="2" s="1"/>
  <c r="K4" i="2"/>
  <c r="F4" i="2"/>
  <c r="H4" i="2" s="1"/>
  <c r="J4" i="2" s="1"/>
  <c r="F3" i="2" l="1"/>
  <c r="H3" i="2" s="1"/>
  <c r="C10" i="2"/>
  <c r="F8" i="2"/>
  <c r="H8" i="2" s="1"/>
  <c r="J8" i="2" s="1"/>
  <c r="F10" i="2" l="1"/>
  <c r="J3" i="2"/>
  <c r="J10" i="2" s="1"/>
  <c r="H10" i="2"/>
  <c r="F33" i="1" l="1"/>
  <c r="L2" i="1"/>
  <c r="H33" i="1" l="1"/>
  <c r="K39" i="1" l="1"/>
  <c r="K40" i="1"/>
  <c r="K38" i="1"/>
  <c r="K41" i="1"/>
  <c r="K42" i="1"/>
  <c r="K43" i="1" l="1"/>
  <c r="J11" i="1"/>
  <c r="J33" i="1"/>
</calcChain>
</file>

<file path=xl/sharedStrings.xml><?xml version="1.0" encoding="utf-8"?>
<sst xmlns="http://schemas.openxmlformats.org/spreadsheetml/2006/main" count="203" uniqueCount="110">
  <si>
    <t>Discount rate</t>
  </si>
  <si>
    <t>Green</t>
  </si>
  <si>
    <t>Depression</t>
  </si>
  <si>
    <t>Davidson et al</t>
  </si>
  <si>
    <t>Bereaved people</t>
  </si>
  <si>
    <t>Prolonged grief disorder</t>
  </si>
  <si>
    <t>Lurndorff M et al</t>
  </si>
  <si>
    <t>Amber</t>
  </si>
  <si>
    <t>KEY</t>
  </si>
  <si>
    <t>Master cell - this will change the rest in the same section</t>
  </si>
  <si>
    <t>Pharm et al</t>
  </si>
  <si>
    <t>The model has been designed through an informal collaboration of doctors, clinicians, researchers and economists.   It is a simple spreadsheet that</t>
  </si>
  <si>
    <t>There are three important points to note</t>
  </si>
  <si>
    <t>ENDS</t>
  </si>
  <si>
    <t>The spreadsheet is designed so that individual areas can input their own assumptions and local data.  Whilst it will produce a series of indicative totals, the model should not be used to create concrete predictions of future need.  It is intended to guide commissioners and clinicians in their conversations from which they can discern where to focus resources</t>
  </si>
  <si>
    <r>
      <t>-</t>
    </r>
    <r>
      <rPr>
        <b/>
        <sz val="16"/>
        <color theme="1"/>
        <rFont val="Times New Roman"/>
        <family val="1"/>
      </rPr>
      <t xml:space="preserve">        </t>
    </r>
    <r>
      <rPr>
        <b/>
        <sz val="16"/>
        <color theme="1"/>
        <rFont val="Calibri"/>
        <family val="2"/>
        <scheme val="minor"/>
      </rPr>
      <t>Identifies key groups whose mental health is likely to suffer during/after the pandemic</t>
    </r>
  </si>
  <si>
    <r>
      <t>-</t>
    </r>
    <r>
      <rPr>
        <b/>
        <sz val="16"/>
        <color theme="1"/>
        <rFont val="Times New Roman"/>
        <family val="1"/>
      </rPr>
      <t xml:space="preserve">        </t>
    </r>
    <r>
      <rPr>
        <b/>
        <sz val="16"/>
        <color theme="1"/>
        <rFont val="Calibri"/>
        <family val="2"/>
        <scheme val="minor"/>
      </rPr>
      <t>Combines this information to offer a total for each group</t>
    </r>
  </si>
  <si>
    <r>
      <t>-</t>
    </r>
    <r>
      <rPr>
        <b/>
        <sz val="16"/>
        <color theme="1"/>
        <rFont val="Times New Roman"/>
        <family val="1"/>
      </rPr>
      <t xml:space="preserve">        </t>
    </r>
    <r>
      <rPr>
        <b/>
        <sz val="16"/>
        <color theme="1"/>
        <rFont val="Calibri"/>
        <family val="2"/>
        <scheme val="minor"/>
      </rPr>
      <t>Offers a total increase in need for a given community</t>
    </r>
  </si>
  <si>
    <r>
      <t>1)</t>
    </r>
    <r>
      <rPr>
        <b/>
        <sz val="16"/>
        <color theme="1"/>
        <rFont val="Times New Roman"/>
        <family val="1"/>
      </rPr>
      <t xml:space="preserve">     </t>
    </r>
    <r>
      <rPr>
        <b/>
        <sz val="16"/>
        <color theme="1"/>
        <rFont val="Calibri"/>
        <family val="2"/>
        <scheme val="minor"/>
      </rPr>
      <t>The model will be revised as more research becomes available.  This will change the calculations.  Therefore, please ensure you are using the correct version by contacting the Team before you start to use it.</t>
    </r>
  </si>
  <si>
    <r>
      <t>3)</t>
    </r>
    <r>
      <rPr>
        <b/>
        <sz val="16"/>
        <color theme="1"/>
        <rFont val="Times New Roman"/>
        <family val="1"/>
      </rPr>
      <t xml:space="preserve">     </t>
    </r>
    <r>
      <rPr>
        <b/>
        <sz val="16"/>
        <color theme="1"/>
        <rFont val="Calibri"/>
        <family val="2"/>
        <scheme val="minor"/>
      </rPr>
      <t xml:space="preserve">The ‘Percentage or number requiring services’ column estimates how need translates into service use and discounts accordingly.  The estimates we have used are from clinicians and not a scientific fact.   You are free to change these assumptions, or reduce them to zero.   </t>
    </r>
  </si>
  <si>
    <t>Stikkebroek et al</t>
  </si>
  <si>
    <t xml:space="preserve">Children who are recovering from severe Covid-19 </t>
  </si>
  <si>
    <t>For questions pertaining to the spreadsheet, please contact Nick O'Shea at Centre for Mental Health on nick.oshea@centreformentalhealth.org.uk</t>
  </si>
  <si>
    <t>For questions on Children and Young People research references, please contact Gavin Lockhart, NHS England and Improvement  gavin.lockhart1@nhs.net</t>
  </si>
  <si>
    <t>Finally, this is a work in progress.  We welcome input, ideas and corrections from you.  Ultimately, we are trying to predict the unknown and this is hard.  If there are changes you can see that would help improve the model, please tell us. We are particularly interested in other groups and communities where we anticipate increased mental health needs, but for whom we have not been able to identify robust research to predict that increase.</t>
  </si>
  <si>
    <t>For questions on the adult research references please contact Rebecca Cummins from Cheshire and Wirral NHS Trust, rebecca.cummins1@nhs.net or Katrina Lake, NHS England and Improvement on katrina.lake4@nhs.net</t>
  </si>
  <si>
    <r>
      <t>-</t>
    </r>
    <r>
      <rPr>
        <sz val="7"/>
        <color rgb="FF000000"/>
        <rFont val="Times New Roman"/>
        <family val="1"/>
      </rPr>
      <t xml:space="preserve">        </t>
    </r>
    <r>
      <rPr>
        <b/>
        <sz val="16"/>
        <color rgb="FF000000"/>
        <rFont val="Calibri"/>
        <family val="2"/>
        <scheme val="minor"/>
      </rPr>
      <t>Presents the most robust evidence/research available to estimate the increase whilst noting that the findings will be limited because the subject area is entirely new</t>
    </r>
  </si>
  <si>
    <t>Moderate severe anxiety</t>
  </si>
  <si>
    <t>Anxiety (15-23%)</t>
  </si>
  <si>
    <t>Gren</t>
  </si>
  <si>
    <t>Post traumatic stress disorder</t>
  </si>
  <si>
    <t>Depressive symptoms</t>
  </si>
  <si>
    <t>Major depression</t>
  </si>
  <si>
    <t>People economically affected by Covid-19</t>
  </si>
  <si>
    <t>TOTAL</t>
  </si>
  <si>
    <t>Alisic et al</t>
  </si>
  <si>
    <t xml:space="preserve">Loades et al </t>
  </si>
  <si>
    <t xml:space="preserve">Tang et al. Wang et al. </t>
  </si>
  <si>
    <t>Depresssion (10.1% - 81.8%)</t>
  </si>
  <si>
    <t>Anxiety (4.2%- 32.3%)</t>
  </si>
  <si>
    <t xml:space="preserve">Post traumatic stress disorder </t>
  </si>
  <si>
    <t xml:space="preserve">Internalising disorder </t>
  </si>
  <si>
    <t xml:space="preserve">Nelson &amp; Gold </t>
  </si>
  <si>
    <t>People with pre-existing mental health conditions</t>
  </si>
  <si>
    <t>Moderate severe depression</t>
  </si>
  <si>
    <t>Fancourt et al</t>
  </si>
  <si>
    <t>Adult family members of those recovering from severe Covid-19</t>
  </si>
  <si>
    <t>Red</t>
  </si>
  <si>
    <t>Sprang et al</t>
  </si>
  <si>
    <t>General population without pre-existing mental health conditions</t>
  </si>
  <si>
    <r>
      <t xml:space="preserve">The Covid-19 Mental Health Forecast Model is designed to help local areas calculate the </t>
    </r>
    <r>
      <rPr>
        <b/>
        <u/>
        <sz val="16"/>
        <color theme="1"/>
        <rFont val="Calibri"/>
        <family val="2"/>
        <scheme val="minor"/>
      </rPr>
      <t>increase</t>
    </r>
    <r>
      <rPr>
        <b/>
        <sz val="16"/>
        <color theme="1"/>
        <rFont val="Calibri"/>
        <family val="2"/>
        <scheme val="minor"/>
      </rPr>
      <t xml:space="preserve"> in mental health needs that will result from the Covid-19 pandemic.  The precise impact is unknown and predictions are difficult.  However, this tool is designed to help local areas think through the specific demographics of their communities and determine the services that may be required.  </t>
    </r>
  </si>
  <si>
    <t>Post traumatic stress disorder (Range 4.7%-22.9%)</t>
  </si>
  <si>
    <t>Depression (1.6%-44.8%)</t>
  </si>
  <si>
    <t>Post traumatic stress disorder (5%-28.5%)</t>
  </si>
  <si>
    <t xml:space="preserve">Children and Young People General population </t>
  </si>
  <si>
    <t>Children and young people experiencing quarantine and social isolation</t>
  </si>
  <si>
    <t>THE SPREADSHEET MUST BE USED IN CONJUNCTION WITH THE ATTACHED POWER POINT SLIDE-DECK WHICH EXPLAINS THE RESEARCH AND ASSUMPTIONS</t>
  </si>
  <si>
    <r>
      <t>2)</t>
    </r>
    <r>
      <rPr>
        <b/>
        <sz val="16"/>
        <color theme="1"/>
        <rFont val="Times New Roman"/>
        <family val="1"/>
      </rPr>
      <t xml:space="preserve">     </t>
    </r>
    <r>
      <rPr>
        <b/>
        <sz val="16"/>
        <color theme="1"/>
        <rFont val="Calibri"/>
        <family val="2"/>
        <scheme val="minor"/>
      </rPr>
      <t>The ‘Discount Rate’ column reflects the risk of double-counting people who are included in more than one group.  The higher the chance, the higher the discount rate.  Where some groups are small – people in ICU for example – we have placed the discount rate at zero.  We This may lead to a small over-estimation.  The user is able to change these rates if they prefer.  Please note that we have not discounted for co-morbidity and services may wish to consider this.</t>
    </r>
  </si>
  <si>
    <t>Bereaved children</t>
  </si>
  <si>
    <t>Population group</t>
  </si>
  <si>
    <t>Research study author</t>
  </si>
  <si>
    <t>Number of people in population group (pre-Covid)</t>
  </si>
  <si>
    <t>Research determined increase (percentage)</t>
  </si>
  <si>
    <t>Mental health condition</t>
  </si>
  <si>
    <t>Calculated predicted new cases of mental health condition</t>
  </si>
  <si>
    <t xml:space="preserve">Percentage or number of people who may access services </t>
  </si>
  <si>
    <t>Predicted extra demand for services</t>
  </si>
  <si>
    <t>Most likely predicted new demand for services</t>
  </si>
  <si>
    <t>Confidence rating of study</t>
  </si>
  <si>
    <t>Economou et al</t>
  </si>
  <si>
    <t>Demand</t>
  </si>
  <si>
    <t>year 1</t>
  </si>
  <si>
    <t>year 2</t>
  </si>
  <si>
    <t>year 3</t>
  </si>
  <si>
    <t>Year of expected demand</t>
  </si>
  <si>
    <t>Year demand is anticipated</t>
  </si>
  <si>
    <t>year 4</t>
  </si>
  <si>
    <t>year 5</t>
  </si>
  <si>
    <t>Adults recovering from severe Covid-19 (ICU admission)</t>
  </si>
  <si>
    <t>Adults hospitalised with Covid-19 (but not admitted to ICU)</t>
  </si>
  <si>
    <t>Mood disorder (first)</t>
  </si>
  <si>
    <t>Anxiety disorder (first)</t>
  </si>
  <si>
    <t>Psychotic disorder (first)</t>
  </si>
  <si>
    <t>Patients with encephalopathy following Covid-19</t>
  </si>
  <si>
    <t>Carers for children with learning disabilities</t>
  </si>
  <si>
    <t>Anixety</t>
  </si>
  <si>
    <t>PTSD</t>
  </si>
  <si>
    <t>Greene et al</t>
  </si>
  <si>
    <t>Frontline workers: Hospital, care homes, community settings</t>
  </si>
  <si>
    <t>Intensive Care Unit Staff</t>
  </si>
  <si>
    <t>Severe Depression</t>
  </si>
  <si>
    <t>Taquet et al</t>
  </si>
  <si>
    <t>South East Mental Health, Learning Disabilities and Autism Cell</t>
  </si>
  <si>
    <t xml:space="preserve"> NHS England and NHS Improvement </t>
  </si>
  <si>
    <t>Items which have changed since the last published version on 14th September 2020</t>
  </si>
  <si>
    <t>Childrenand Young People: No changes</t>
  </si>
  <si>
    <t>Adults</t>
  </si>
  <si>
    <t>New sub-groups</t>
  </si>
  <si>
    <t>Patients diagnosed with Covid-19 but not hospitalised</t>
  </si>
  <si>
    <t>Cares for adults with learning disabilities</t>
  </si>
  <si>
    <t>Frontline workers. Hospital, care homes and community settings</t>
  </si>
  <si>
    <t>Adults hospitalised with Covid-19 but not admitted to ICU</t>
  </si>
  <si>
    <t>A new column - K - has been inserted to give users the opportunity to predict the year demand will be observed in their area.  Yearly totals sum automatically</t>
  </si>
  <si>
    <t>The Discount Rate for the General Population - I2 - now includes all other population groups</t>
  </si>
  <si>
    <t>New research used to estimate need</t>
  </si>
  <si>
    <t>Changes to cells</t>
  </si>
  <si>
    <t>Greenberg et al</t>
  </si>
  <si>
    <t>Willner et al</t>
  </si>
  <si>
    <t>Adults diagnosed with Covid-19 but not admitted to hospital</t>
  </si>
  <si>
    <t>Carers for adults with learning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</si>
</sst>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6"/>
      <color theme="1"/>
      <name val="Calibri"/>
      <family val="2"/>
      <scheme val="minor"/>
    </font>
    <font>
      <b/>
      <sz val="16"/>
      <color theme="1"/>
      <name val="Calibri"/>
      <family val="2"/>
      <scheme val="minor"/>
    </font>
    <font>
      <b/>
      <sz val="16"/>
      <color theme="1"/>
      <name val="Times New Roman"/>
      <family val="1"/>
    </font>
    <font>
      <sz val="11"/>
      <color theme="1"/>
      <name val="Calibri"/>
      <family val="2"/>
    </font>
    <font>
      <sz val="16"/>
      <color rgb="FF000000"/>
      <name val="Calibri"/>
      <family val="2"/>
      <scheme val="minor"/>
    </font>
    <font>
      <sz val="7"/>
      <color rgb="FF000000"/>
      <name val="Times New Roman"/>
      <family val="1"/>
    </font>
    <font>
      <b/>
      <sz val="16"/>
      <color rgb="FF000000"/>
      <name val="Calibri"/>
      <family val="2"/>
      <scheme val="minor"/>
    </font>
    <font>
      <b/>
      <sz val="12"/>
      <color theme="4" tint="-0.249977111117893"/>
      <name val="Calibri"/>
      <family val="2"/>
      <scheme val="minor"/>
    </font>
    <font>
      <b/>
      <u/>
      <sz val="16"/>
      <color theme="1"/>
      <name val="Calibri"/>
      <family val="2"/>
      <scheme val="minor"/>
    </font>
    <font>
      <b/>
      <sz val="11"/>
      <color rgb="FF000000"/>
      <name val="Calibri"/>
      <family val="2"/>
    </font>
  </fonts>
  <fills count="2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theme="7"/>
        <bgColor indexed="64"/>
      </patternFill>
    </fill>
    <fill>
      <patternFill patternType="solid">
        <fgColor rgb="FFC6E0B4"/>
        <bgColor indexed="64"/>
      </patternFill>
    </fill>
    <fill>
      <patternFill patternType="solid">
        <fgColor rgb="FFBDD7EE"/>
        <bgColor indexed="64"/>
      </patternFill>
    </fill>
    <fill>
      <patternFill patternType="solid">
        <fgColor rgb="FFACB9CA"/>
        <bgColor indexed="64"/>
      </patternFill>
    </fill>
    <fill>
      <patternFill patternType="solid">
        <fgColor rgb="FFFFE699"/>
        <bgColor indexed="64"/>
      </patternFill>
    </fill>
    <fill>
      <patternFill patternType="solid">
        <fgColor rgb="FFB4C6E7"/>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35">
    <xf numFmtId="0" fontId="0" fillId="0" borderId="0" xfId="0"/>
    <xf numFmtId="0" fontId="0" fillId="0" borderId="0" xfId="0" applyFill="1" applyBorder="1"/>
    <xf numFmtId="0" fontId="0" fillId="0" borderId="0" xfId="0" applyFont="1" applyFill="1" applyBorder="1"/>
    <xf numFmtId="0" fontId="0" fillId="0" borderId="0" xfId="0" applyBorder="1" applyAlignment="1">
      <alignment horizontal="center"/>
    </xf>
    <xf numFmtId="0" fontId="0" fillId="0" borderId="0" xfId="0" applyBorder="1"/>
    <xf numFmtId="0" fontId="0" fillId="4" borderId="0" xfId="0" applyFill="1" applyBorder="1"/>
    <xf numFmtId="165" fontId="0" fillId="4" borderId="3" xfId="0" applyNumberFormat="1" applyFill="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left"/>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left"/>
    </xf>
    <xf numFmtId="0" fontId="3" fillId="3" borderId="3" xfId="0" applyFont="1" applyFill="1" applyBorder="1" applyAlignment="1">
      <alignment vertical="center" wrapText="1"/>
    </xf>
    <xf numFmtId="165" fontId="0" fillId="9" borderId="3" xfId="0" applyNumberFormat="1" applyFill="1" applyBorder="1" applyAlignment="1">
      <alignment horizontal="center" vertical="center"/>
    </xf>
    <xf numFmtId="0" fontId="8" fillId="3" borderId="3" xfId="0" applyFont="1" applyFill="1" applyBorder="1" applyAlignment="1">
      <alignment horizontal="left" vertical="center" wrapText="1"/>
    </xf>
    <xf numFmtId="3" fontId="8" fillId="4" borderId="3" xfId="0" applyNumberFormat="1" applyFont="1" applyFill="1" applyBorder="1" applyAlignment="1">
      <alignment horizontal="center"/>
    </xf>
    <xf numFmtId="3" fontId="8" fillId="8" borderId="3" xfId="0" applyNumberFormat="1" applyFont="1" applyFill="1" applyBorder="1" applyAlignment="1">
      <alignment horizontal="center"/>
    </xf>
    <xf numFmtId="1" fontId="0" fillId="8" borderId="3" xfId="1" applyNumberFormat="1" applyFont="1" applyFill="1" applyBorder="1" applyAlignment="1">
      <alignment horizontal="center" vertical="center"/>
    </xf>
    <xf numFmtId="9" fontId="8" fillId="4" borderId="3" xfId="0" applyNumberFormat="1" applyFont="1" applyFill="1" applyBorder="1" applyAlignment="1">
      <alignment horizontal="center" vertical="center"/>
    </xf>
    <xf numFmtId="9" fontId="8" fillId="5" borderId="3" xfId="2" applyFont="1" applyFill="1" applyBorder="1" applyAlignment="1">
      <alignment horizontal="center"/>
    </xf>
    <xf numFmtId="0" fontId="8" fillId="4" borderId="3" xfId="0" applyFont="1" applyFill="1" applyBorder="1" applyAlignment="1">
      <alignment horizontal="center" vertical="center"/>
    </xf>
    <xf numFmtId="0" fontId="8" fillId="2" borderId="3" xfId="0" applyFont="1" applyFill="1" applyBorder="1" applyAlignment="1">
      <alignment horizontal="left" vertical="center"/>
    </xf>
    <xf numFmtId="0" fontId="8" fillId="0" borderId="0" xfId="0" applyFont="1" applyFill="1" applyBorder="1" applyAlignment="1">
      <alignment horizontal="center" vertical="center"/>
    </xf>
    <xf numFmtId="0" fontId="8" fillId="3" borderId="3" xfId="0" applyFont="1" applyFill="1" applyBorder="1" applyAlignment="1">
      <alignment horizontal="left" vertical="center"/>
    </xf>
    <xf numFmtId="165" fontId="8" fillId="4" borderId="3" xfId="0" applyNumberFormat="1" applyFont="1" applyFill="1" applyBorder="1" applyAlignment="1">
      <alignment horizontal="center" vertical="center"/>
    </xf>
    <xf numFmtId="9" fontId="8" fillId="7" borderId="3" xfId="2" applyFont="1" applyFill="1" applyBorder="1" applyAlignment="1">
      <alignment horizontal="center"/>
    </xf>
    <xf numFmtId="0" fontId="8" fillId="0" borderId="0" xfId="0" applyFont="1" applyBorder="1" applyAlignment="1">
      <alignment horizontal="center" vertical="center"/>
    </xf>
    <xf numFmtId="9" fontId="0" fillId="5" borderId="0" xfId="2" applyFont="1" applyFill="1" applyBorder="1"/>
    <xf numFmtId="0" fontId="0" fillId="2" borderId="0" xfId="0" applyFill="1" applyBorder="1"/>
    <xf numFmtId="0" fontId="0" fillId="3" borderId="0" xfId="0" applyFill="1" applyBorder="1"/>
    <xf numFmtId="0" fontId="0" fillId="2" borderId="0" xfId="0" applyFont="1" applyFill="1" applyBorder="1"/>
    <xf numFmtId="0" fontId="0" fillId="4" borderId="0" xfId="0" applyFill="1" applyBorder="1" applyAlignment="1">
      <alignment vertical="center"/>
    </xf>
    <xf numFmtId="9" fontId="0" fillId="4" borderId="0" xfId="2" applyFont="1" applyFill="1" applyBorder="1"/>
    <xf numFmtId="0" fontId="0" fillId="5" borderId="0" xfId="0" applyFill="1" applyBorder="1"/>
    <xf numFmtId="0" fontId="0" fillId="8" borderId="0" xfId="0" applyFont="1" applyFill="1" applyBorder="1"/>
    <xf numFmtId="0" fontId="0" fillId="8" borderId="0" xfId="0" applyFill="1" applyBorder="1"/>
    <xf numFmtId="0" fontId="0" fillId="0" borderId="0" xfId="0" applyFill="1" applyBorder="1" applyAlignment="1">
      <alignment vertical="center"/>
    </xf>
    <xf numFmtId="9" fontId="0" fillId="0" borderId="0" xfId="2" applyFont="1" applyFill="1" applyBorder="1"/>
    <xf numFmtId="0" fontId="0" fillId="0" borderId="0" xfId="0" applyFill="1" applyBorder="1" applyAlignment="1">
      <alignment horizontal="center"/>
    </xf>
    <xf numFmtId="3" fontId="8" fillId="8" borderId="3" xfId="0" applyNumberFormat="1" applyFont="1" applyFill="1" applyBorder="1" applyAlignment="1">
      <alignment horizontal="center" vertical="center"/>
    </xf>
    <xf numFmtId="3" fontId="8" fillId="4" borderId="3" xfId="0" applyNumberFormat="1" applyFont="1" applyFill="1" applyBorder="1" applyAlignment="1">
      <alignment horizontal="center" vertical="center"/>
    </xf>
    <xf numFmtId="3" fontId="0" fillId="4" borderId="3" xfId="0" applyNumberFormat="1" applyFill="1" applyBorder="1" applyAlignment="1">
      <alignment horizontal="right" vertical="center"/>
    </xf>
    <xf numFmtId="9" fontId="0" fillId="4" borderId="3" xfId="2" applyFont="1" applyFill="1" applyBorder="1" applyAlignment="1">
      <alignment horizontal="right" vertical="center"/>
    </xf>
    <xf numFmtId="9" fontId="0" fillId="5" borderId="3" xfId="2" applyFont="1" applyFill="1" applyBorder="1" applyAlignment="1">
      <alignment vertical="center"/>
    </xf>
    <xf numFmtId="3" fontId="0" fillId="5" borderId="3" xfId="0" applyNumberFormat="1"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164" fontId="0" fillId="4" borderId="3" xfId="0" applyNumberFormat="1" applyFill="1" applyBorder="1" applyAlignment="1">
      <alignment horizontal="right" vertical="center"/>
    </xf>
    <xf numFmtId="3" fontId="0" fillId="2" borderId="3" xfId="0" applyNumberFormat="1" applyFill="1" applyBorder="1" applyAlignment="1">
      <alignment vertical="center"/>
    </xf>
    <xf numFmtId="0" fontId="0" fillId="6" borderId="3" xfId="0" applyFill="1" applyBorder="1" applyAlignment="1">
      <alignment horizontal="center" vertical="center"/>
    </xf>
    <xf numFmtId="0" fontId="0" fillId="3" borderId="3" xfId="0" applyFill="1" applyBorder="1" applyAlignment="1">
      <alignment vertical="center"/>
    </xf>
    <xf numFmtId="0" fontId="0" fillId="3" borderId="3" xfId="0" applyFont="1" applyFill="1" applyBorder="1" applyAlignment="1">
      <alignment vertical="center"/>
    </xf>
    <xf numFmtId="0" fontId="0" fillId="0" borderId="0" xfId="0" applyBorder="1" applyAlignment="1">
      <alignment horizontal="center" vertical="center" wrapText="1"/>
    </xf>
    <xf numFmtId="0" fontId="1" fillId="0" borderId="0" xfId="0" applyFont="1" applyFill="1" applyBorder="1"/>
    <xf numFmtId="0" fontId="1" fillId="0" borderId="0" xfId="0" applyFont="1"/>
    <xf numFmtId="0" fontId="1" fillId="0" borderId="0" xfId="0" applyFont="1" applyAlignment="1">
      <alignment horizontal="center"/>
    </xf>
    <xf numFmtId="0" fontId="9" fillId="0" borderId="0" xfId="0" applyFont="1" applyAlignment="1">
      <alignment horizontal="left" vertical="center" indent="5"/>
    </xf>
    <xf numFmtId="0" fontId="0" fillId="10" borderId="3" xfId="0" applyFill="1" applyBorder="1" applyAlignment="1">
      <alignment horizontal="center" vertical="center"/>
    </xf>
    <xf numFmtId="1" fontId="0" fillId="9" borderId="3" xfId="1" applyNumberFormat="1" applyFont="1" applyFill="1" applyBorder="1" applyAlignment="1">
      <alignment horizontal="center" vertical="center"/>
    </xf>
    <xf numFmtId="3" fontId="8" fillId="9" borderId="3" xfId="0" applyNumberFormat="1" applyFont="1" applyFill="1" applyBorder="1" applyAlignment="1">
      <alignment horizontal="center" vertical="center"/>
    </xf>
    <xf numFmtId="0" fontId="8" fillId="2" borderId="3" xfId="0" applyFont="1" applyFill="1" applyBorder="1" applyAlignment="1">
      <alignment horizontal="left" vertical="center" wrapText="1"/>
    </xf>
    <xf numFmtId="0" fontId="8" fillId="3" borderId="3" xfId="0" applyFont="1" applyFill="1" applyBorder="1" applyAlignment="1">
      <alignment horizontal="left" vertical="center"/>
    </xf>
    <xf numFmtId="0" fontId="3" fillId="2" borderId="2" xfId="0" applyFont="1" applyFill="1" applyBorder="1" applyAlignment="1">
      <alignment vertical="center" wrapText="1"/>
    </xf>
    <xf numFmtId="0" fontId="3" fillId="3" borderId="2" xfId="0" applyFont="1" applyFill="1" applyBorder="1" applyAlignment="1">
      <alignment vertical="center" wrapText="1"/>
    </xf>
    <xf numFmtId="3" fontId="8" fillId="4" borderId="2" xfId="0" applyNumberFormat="1" applyFont="1" applyFill="1" applyBorder="1" applyAlignment="1">
      <alignment horizontal="center" vertical="center"/>
    </xf>
    <xf numFmtId="165" fontId="0" fillId="4" borderId="2" xfId="0" applyNumberFormat="1" applyFill="1" applyBorder="1" applyAlignment="1">
      <alignment horizontal="center" vertical="center"/>
    </xf>
    <xf numFmtId="0" fontId="8" fillId="2" borderId="2" xfId="0" applyFont="1" applyFill="1" applyBorder="1" applyAlignment="1">
      <alignment vertical="center"/>
    </xf>
    <xf numFmtId="9" fontId="0" fillId="4" borderId="2" xfId="2" applyFont="1" applyFill="1" applyBorder="1" applyAlignment="1">
      <alignment horizontal="right" vertical="center"/>
    </xf>
    <xf numFmtId="9" fontId="0" fillId="5" borderId="2" xfId="2" applyFont="1" applyFill="1" applyBorder="1" applyAlignment="1">
      <alignment vertical="center"/>
    </xf>
    <xf numFmtId="0" fontId="0" fillId="10" borderId="2" xfId="0" applyFill="1" applyBorder="1" applyAlignment="1">
      <alignment horizontal="center" vertical="center"/>
    </xf>
    <xf numFmtId="0" fontId="1" fillId="10" borderId="3" xfId="0" applyFont="1" applyFill="1" applyBorder="1"/>
    <xf numFmtId="0" fontId="0" fillId="10" borderId="3" xfId="0" applyFill="1" applyBorder="1"/>
    <xf numFmtId="0" fontId="0" fillId="10" borderId="3" xfId="0" applyFill="1" applyBorder="1" applyAlignment="1">
      <alignment vertical="center"/>
    </xf>
    <xf numFmtId="9" fontId="0" fillId="10" borderId="3" xfId="2" applyFont="1" applyFill="1" applyBorder="1"/>
    <xf numFmtId="0" fontId="0" fillId="10" borderId="3" xfId="0" applyFill="1" applyBorder="1" applyAlignment="1">
      <alignment horizontal="center"/>
    </xf>
    <xf numFmtId="3" fontId="0" fillId="10" borderId="3" xfId="0" applyNumberFormat="1" applyFill="1" applyBorder="1"/>
    <xf numFmtId="164" fontId="0" fillId="10" borderId="3" xfId="0" applyNumberFormat="1" applyFill="1" applyBorder="1"/>
    <xf numFmtId="0" fontId="12" fillId="0" borderId="0" xfId="0" applyFont="1"/>
    <xf numFmtId="0" fontId="8" fillId="3" borderId="3" xfId="0" applyFont="1" applyFill="1" applyBorder="1" applyAlignment="1">
      <alignment vertical="center" wrapText="1"/>
    </xf>
    <xf numFmtId="0" fontId="0" fillId="3" borderId="0" xfId="0" applyFill="1"/>
    <xf numFmtId="10" fontId="8" fillId="4" borderId="3" xfId="0" applyNumberFormat="1" applyFont="1" applyFill="1" applyBorder="1" applyAlignment="1">
      <alignment horizontal="center" vertical="center"/>
    </xf>
    <xf numFmtId="0" fontId="3" fillId="3" borderId="4" xfId="0" applyFont="1" applyFill="1" applyBorder="1" applyAlignment="1">
      <alignment vertical="center" wrapText="1"/>
    </xf>
    <xf numFmtId="3" fontId="8" fillId="4" borderId="4" xfId="0" applyNumberFormat="1" applyFont="1" applyFill="1" applyBorder="1" applyAlignment="1">
      <alignment horizontal="center" vertical="center"/>
    </xf>
    <xf numFmtId="165" fontId="0" fillId="4" borderId="4" xfId="0" applyNumberFormat="1" applyFill="1" applyBorder="1" applyAlignment="1">
      <alignment horizontal="center" vertical="center"/>
    </xf>
    <xf numFmtId="0" fontId="0" fillId="2" borderId="4" xfId="0" applyFill="1" applyBorder="1" applyAlignment="1">
      <alignment vertical="center"/>
    </xf>
    <xf numFmtId="9" fontId="0" fillId="5" borderId="4" xfId="2" applyFont="1" applyFill="1" applyBorder="1" applyAlignment="1">
      <alignment vertical="center"/>
    </xf>
    <xf numFmtId="0" fontId="0" fillId="10" borderId="4" xfId="0" applyFill="1" applyBorder="1" applyAlignment="1">
      <alignment horizontal="center" vertical="center"/>
    </xf>
    <xf numFmtId="0" fontId="0" fillId="0" borderId="5" xfId="0" applyBorder="1" applyAlignment="1">
      <alignment vertical="center"/>
    </xf>
    <xf numFmtId="3" fontId="8" fillId="8" borderId="4" xfId="0" applyNumberFormat="1" applyFont="1" applyFill="1" applyBorder="1" applyAlignment="1">
      <alignment horizontal="center" vertical="center"/>
    </xf>
    <xf numFmtId="0" fontId="0" fillId="11" borderId="0" xfId="0" applyFill="1" applyAlignment="1">
      <alignment horizontal="center"/>
    </xf>
    <xf numFmtId="0" fontId="0" fillId="13" borderId="0" xfId="0" applyFill="1" applyAlignment="1">
      <alignment horizontal="center"/>
    </xf>
    <xf numFmtId="0" fontId="0" fillId="12" borderId="0" xfId="0" applyFill="1" applyAlignment="1">
      <alignment horizontal="center"/>
    </xf>
    <xf numFmtId="0" fontId="6" fillId="7" borderId="0" xfId="0" applyFont="1" applyFill="1" applyAlignment="1">
      <alignment horizontal="left" vertical="center"/>
    </xf>
    <xf numFmtId="0" fontId="0" fillId="7" borderId="0" xfId="0" applyFill="1"/>
    <xf numFmtId="0" fontId="6" fillId="0" borderId="0" xfId="0" applyFont="1" applyFill="1" applyAlignment="1">
      <alignment horizontal="left" vertical="center"/>
    </xf>
    <xf numFmtId="0" fontId="0" fillId="0" borderId="0" xfId="0" applyFill="1"/>
    <xf numFmtId="0" fontId="4" fillId="0" borderId="0" xfId="0" applyFont="1" applyFill="1" applyBorder="1" applyAlignment="1">
      <alignment vertical="center" wrapText="1"/>
    </xf>
    <xf numFmtId="1" fontId="8" fillId="5" borderId="3" xfId="2" applyNumberFormat="1" applyFont="1" applyFill="1" applyBorder="1" applyAlignment="1">
      <alignment horizontal="center"/>
    </xf>
    <xf numFmtId="0" fontId="1" fillId="14" borderId="0" xfId="0" applyFont="1" applyFill="1" applyBorder="1" applyAlignment="1">
      <alignment horizontal="center" vertical="center" wrapText="1"/>
    </xf>
    <xf numFmtId="0" fontId="1" fillId="14" borderId="0" xfId="0" applyFont="1" applyFill="1" applyBorder="1" applyAlignment="1">
      <alignment horizontal="center" vertical="center"/>
    </xf>
    <xf numFmtId="3" fontId="1" fillId="14" borderId="0" xfId="0" applyNumberFormat="1" applyFont="1" applyFill="1" applyBorder="1" applyAlignment="1">
      <alignment horizontal="center" vertical="center"/>
    </xf>
    <xf numFmtId="0" fontId="1" fillId="0" borderId="0" xfId="0" applyFont="1" applyBorder="1" applyAlignment="1">
      <alignment horizontal="center" vertical="center"/>
    </xf>
    <xf numFmtId="0" fontId="14" fillId="15" borderId="6"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17" borderId="7" xfId="0" applyFont="1" applyFill="1" applyBorder="1" applyAlignment="1">
      <alignment vertical="center" wrapText="1"/>
    </xf>
    <xf numFmtId="0" fontId="14" fillId="18" borderId="7" xfId="0" applyFont="1" applyFill="1" applyBorder="1" applyAlignment="1">
      <alignment horizontal="center" vertical="center" wrapText="1"/>
    </xf>
    <xf numFmtId="0" fontId="14" fillId="19" borderId="7" xfId="0" applyFont="1" applyFill="1" applyBorder="1" applyAlignment="1">
      <alignment horizontal="center" vertical="center" wrapText="1"/>
    </xf>
    <xf numFmtId="165" fontId="0" fillId="4" borderId="3" xfId="2" applyNumberFormat="1" applyFont="1" applyFill="1" applyBorder="1" applyAlignment="1">
      <alignment horizontal="right" vertical="center"/>
    </xf>
    <xf numFmtId="164" fontId="1" fillId="14" borderId="0" xfId="1" applyNumberFormat="1" applyFont="1" applyFill="1" applyBorder="1" applyAlignment="1">
      <alignment horizontal="center" vertical="center"/>
    </xf>
    <xf numFmtId="0" fontId="0" fillId="20" borderId="3" xfId="0" applyFill="1" applyBorder="1"/>
    <xf numFmtId="164" fontId="0" fillId="20" borderId="3" xfId="1" applyNumberFormat="1" applyFont="1" applyFill="1" applyBorder="1"/>
    <xf numFmtId="0" fontId="0" fillId="3" borderId="2" xfId="0" applyFill="1" applyBorder="1" applyAlignment="1">
      <alignment vertical="center"/>
    </xf>
    <xf numFmtId="0" fontId="0" fillId="2" borderId="2" xfId="0" applyFill="1" applyBorder="1" applyAlignment="1">
      <alignment vertical="center"/>
    </xf>
    <xf numFmtId="3" fontId="0" fillId="0" borderId="0" xfId="0" applyNumberFormat="1" applyFill="1" applyBorder="1"/>
    <xf numFmtId="3" fontId="0" fillId="0" borderId="0" xfId="0" applyNumberFormat="1" applyBorder="1" applyAlignment="1">
      <alignment vertical="center"/>
    </xf>
    <xf numFmtId="0" fontId="3" fillId="2" borderId="2"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12" borderId="0" xfId="0" applyFill="1" applyAlignment="1">
      <alignment horizontal="center" wrapText="1"/>
    </xf>
    <xf numFmtId="0" fontId="8" fillId="2" borderId="3"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3287059</xdr:colOff>
      <xdr:row>25</xdr:row>
      <xdr:rowOff>119529</xdr:rowOff>
    </xdr:from>
    <xdr:to>
      <xdr:col>0</xdr:col>
      <xdr:colOff>5851225</xdr:colOff>
      <xdr:row>30</xdr:row>
      <xdr:rowOff>171973</xdr:rowOff>
    </xdr:to>
    <xdr:pic>
      <xdr:nvPicPr>
        <xdr:cNvPr id="7" name="Picture 6">
          <a:extLst>
            <a:ext uri="{FF2B5EF4-FFF2-40B4-BE49-F238E27FC236}">
              <a16:creationId xmlns:a16="http://schemas.microsoft.com/office/drawing/2014/main" id="{6483456F-519E-4DEB-8FBA-79FB8D951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7059" y="9980705"/>
          <a:ext cx="2569881" cy="941295"/>
        </a:xfrm>
        <a:prstGeom prst="rect">
          <a:avLst/>
        </a:prstGeom>
      </xdr:spPr>
    </xdr:pic>
    <xdr:clientData/>
  </xdr:twoCellAnchor>
  <xdr:twoCellAnchor editAs="oneCell">
    <xdr:from>
      <xdr:col>0</xdr:col>
      <xdr:colOff>268941</xdr:colOff>
      <xdr:row>25</xdr:row>
      <xdr:rowOff>134471</xdr:rowOff>
    </xdr:from>
    <xdr:to>
      <xdr:col>0</xdr:col>
      <xdr:colOff>2380391</xdr:colOff>
      <xdr:row>30</xdr:row>
      <xdr:rowOff>3237</xdr:rowOff>
    </xdr:to>
    <xdr:pic>
      <xdr:nvPicPr>
        <xdr:cNvPr id="5" name="Picture 4">
          <a:extLst>
            <a:ext uri="{FF2B5EF4-FFF2-40B4-BE49-F238E27FC236}">
              <a16:creationId xmlns:a16="http://schemas.microsoft.com/office/drawing/2014/main" id="{D9B4045E-F1C5-48CB-B545-D4C3D593785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941" y="9995647"/>
          <a:ext cx="2119070" cy="755277"/>
        </a:xfrm>
        <a:prstGeom prst="rect">
          <a:avLst/>
        </a:prstGeom>
        <a:noFill/>
        <a:ln>
          <a:noFill/>
        </a:ln>
      </xdr:spPr>
    </xdr:pic>
    <xdr:clientData/>
  </xdr:twoCellAnchor>
  <xdr:twoCellAnchor>
    <xdr:from>
      <xdr:col>0</xdr:col>
      <xdr:colOff>3421528</xdr:colOff>
      <xdr:row>34</xdr:row>
      <xdr:rowOff>104589</xdr:rowOff>
    </xdr:from>
    <xdr:to>
      <xdr:col>0</xdr:col>
      <xdr:colOff>8634654</xdr:colOff>
      <xdr:row>41</xdr:row>
      <xdr:rowOff>17033</xdr:rowOff>
    </xdr:to>
    <xdr:pic>
      <xdr:nvPicPr>
        <xdr:cNvPr id="6" name="Picture 5" descr="Email%20Signature%20Strip">
          <a:extLst>
            <a:ext uri="{FF2B5EF4-FFF2-40B4-BE49-F238E27FC236}">
              <a16:creationId xmlns:a16="http://schemas.microsoft.com/office/drawing/2014/main" id="{39ECA89B-00E5-41FE-810F-BB5CC98C37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21528" y="13895295"/>
          <a:ext cx="5213126" cy="118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403412</xdr:colOff>
      <xdr:row>35</xdr:row>
      <xdr:rowOff>164353</xdr:rowOff>
    </xdr:from>
    <xdr:to>
      <xdr:col>0</xdr:col>
      <xdr:colOff>2286000</xdr:colOff>
      <xdr:row>41</xdr:row>
      <xdr:rowOff>132198</xdr:rowOff>
    </xdr:to>
    <xdr:pic>
      <xdr:nvPicPr>
        <xdr:cNvPr id="8" name="Picture 7">
          <a:extLst>
            <a:ext uri="{FF2B5EF4-FFF2-40B4-BE49-F238E27FC236}">
              <a16:creationId xmlns:a16="http://schemas.microsoft.com/office/drawing/2014/main" id="{9F6A37C2-3A76-4278-BB3B-B59087CD07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3412" y="14134353"/>
          <a:ext cx="1882588" cy="1058551"/>
        </a:xfrm>
        <a:prstGeom prst="rect">
          <a:avLst/>
        </a:prstGeom>
      </xdr:spPr>
    </xdr:pic>
    <xdr:clientData/>
  </xdr:twoCellAnchor>
  <xdr:twoCellAnchor>
    <xdr:from>
      <xdr:col>0</xdr:col>
      <xdr:colOff>7121413</xdr:colOff>
      <xdr:row>23</xdr:row>
      <xdr:rowOff>128044</xdr:rowOff>
    </xdr:from>
    <xdr:to>
      <xdr:col>1</xdr:col>
      <xdr:colOff>448236</xdr:colOff>
      <xdr:row>32</xdr:row>
      <xdr:rowOff>52858</xdr:rowOff>
    </xdr:to>
    <xdr:pic>
      <xdr:nvPicPr>
        <xdr:cNvPr id="9" name="Picture 3">
          <a:extLst>
            <a:ext uri="{FF2B5EF4-FFF2-40B4-BE49-F238E27FC236}">
              <a16:creationId xmlns:a16="http://schemas.microsoft.com/office/drawing/2014/main" id="{57F9398A-C48D-4938-8B4A-2F13791994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1413" y="11946515"/>
          <a:ext cx="2381176" cy="1538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32</xdr:row>
      <xdr:rowOff>0</xdr:rowOff>
    </xdr:from>
    <xdr:to>
      <xdr:col>9</xdr:col>
      <xdr:colOff>324746</xdr:colOff>
      <xdr:row>37</xdr:row>
      <xdr:rowOff>68499</xdr:rowOff>
    </xdr:to>
    <xdr:pic>
      <xdr:nvPicPr>
        <xdr:cNvPr id="10" name="Picture 9">
          <a:extLst>
            <a:ext uri="{FF2B5EF4-FFF2-40B4-BE49-F238E27FC236}">
              <a16:creationId xmlns:a16="http://schemas.microsoft.com/office/drawing/2014/main" id="{83CAFA48-7546-4863-B683-4276A01BEB5F}"/>
            </a:ext>
          </a:extLst>
        </xdr:cNvPr>
        <xdr:cNvPicPr>
          <a:picLocks noChangeAspect="1"/>
        </xdr:cNvPicPr>
      </xdr:nvPicPr>
      <xdr:blipFill>
        <a:blip xmlns:r="http://schemas.openxmlformats.org/officeDocument/2006/relationships" r:embed="rId6"/>
        <a:stretch>
          <a:fillRect/>
        </a:stretch>
      </xdr:blipFill>
      <xdr:spPr>
        <a:xfrm>
          <a:off x="11849100" y="15849600"/>
          <a:ext cx="2393576" cy="1024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zoomScale="40" zoomScaleNormal="40" workbookViewId="0">
      <selection activeCell="E40" sqref="E40"/>
    </sheetView>
  </sheetViews>
  <sheetFormatPr defaultRowHeight="14.4" x14ac:dyDescent="0.3"/>
  <cols>
    <col min="1" max="1" width="198" style="11" customWidth="1"/>
  </cols>
  <sheetData>
    <row r="1" spans="1:19" ht="21" x14ac:dyDescent="0.4">
      <c r="A1" s="8"/>
    </row>
    <row r="2" spans="1:19" ht="136.19999999999999" customHeight="1" x14ac:dyDescent="0.3">
      <c r="A2" s="9" t="s">
        <v>50</v>
      </c>
    </row>
    <row r="3" spans="1:19" ht="21" x14ac:dyDescent="0.3">
      <c r="A3" s="10" t="s">
        <v>11</v>
      </c>
    </row>
    <row r="4" spans="1:19" ht="21" x14ac:dyDescent="0.3">
      <c r="A4" s="10" t="s">
        <v>15</v>
      </c>
    </row>
    <row r="5" spans="1:19" ht="21" x14ac:dyDescent="0.3">
      <c r="A5" s="56" t="s">
        <v>26</v>
      </c>
    </row>
    <row r="6" spans="1:19" ht="21" x14ac:dyDescent="0.3">
      <c r="A6" s="10" t="s">
        <v>16</v>
      </c>
    </row>
    <row r="7" spans="1:19" ht="21" x14ac:dyDescent="0.3">
      <c r="A7" s="10" t="s">
        <v>17</v>
      </c>
    </row>
    <row r="8" spans="1:19" ht="21" x14ac:dyDescent="0.3">
      <c r="A8" s="10"/>
    </row>
    <row r="9" spans="1:19" ht="21" x14ac:dyDescent="0.3">
      <c r="A9" s="92" t="s">
        <v>56</v>
      </c>
      <c r="B9" s="93"/>
      <c r="C9" s="93"/>
      <c r="D9" s="93"/>
      <c r="E9" s="93"/>
      <c r="F9" s="93"/>
      <c r="G9" s="93"/>
      <c r="H9" s="93"/>
      <c r="I9" s="93"/>
      <c r="J9" s="93"/>
      <c r="K9" s="93"/>
      <c r="L9" s="93"/>
      <c r="M9" s="93"/>
      <c r="N9" s="93"/>
      <c r="O9" s="93"/>
      <c r="P9" s="93"/>
      <c r="Q9" s="93"/>
      <c r="R9" s="93"/>
      <c r="S9" s="93"/>
    </row>
    <row r="10" spans="1:19" ht="21" x14ac:dyDescent="0.3">
      <c r="A10" s="94"/>
      <c r="B10" s="95"/>
      <c r="C10" s="95"/>
      <c r="D10" s="95"/>
      <c r="E10" s="95"/>
      <c r="F10" s="95"/>
      <c r="G10" s="95"/>
    </row>
    <row r="11" spans="1:19" ht="126.6" customHeight="1" x14ac:dyDescent="0.3">
      <c r="A11" s="9" t="s">
        <v>14</v>
      </c>
    </row>
    <row r="12" spans="1:19" ht="21" x14ac:dyDescent="0.3">
      <c r="A12" s="9"/>
    </row>
    <row r="13" spans="1:19" ht="21" x14ac:dyDescent="0.3">
      <c r="A13" s="10" t="s">
        <v>12</v>
      </c>
    </row>
    <row r="14" spans="1:19" ht="63" x14ac:dyDescent="0.3">
      <c r="A14" s="9" t="s">
        <v>18</v>
      </c>
    </row>
    <row r="15" spans="1:19" ht="184.8" customHeight="1" x14ac:dyDescent="0.3">
      <c r="A15" s="9" t="s">
        <v>57</v>
      </c>
    </row>
    <row r="16" spans="1:19" ht="63" x14ac:dyDescent="0.3">
      <c r="A16" s="9" t="s">
        <v>19</v>
      </c>
    </row>
    <row r="17" spans="1:1" ht="21" x14ac:dyDescent="0.3">
      <c r="A17" s="10"/>
    </row>
    <row r="18" spans="1:1" ht="105" x14ac:dyDescent="0.3">
      <c r="A18" s="9" t="s">
        <v>24</v>
      </c>
    </row>
    <row r="19" spans="1:1" ht="21" x14ac:dyDescent="0.3">
      <c r="A19" s="9"/>
    </row>
    <row r="20" spans="1:1" ht="42" x14ac:dyDescent="0.3">
      <c r="A20" s="9" t="s">
        <v>22</v>
      </c>
    </row>
    <row r="21" spans="1:1" ht="63" x14ac:dyDescent="0.3">
      <c r="A21" s="9" t="s">
        <v>25</v>
      </c>
    </row>
    <row r="22" spans="1:1" ht="42" x14ac:dyDescent="0.3">
      <c r="A22" s="9" t="s">
        <v>23</v>
      </c>
    </row>
    <row r="24" spans="1:1" s="55" customFormat="1" x14ac:dyDescent="0.3">
      <c r="A24" s="55" t="s">
        <v>13</v>
      </c>
    </row>
    <row r="39" spans="2:5" ht="15.6" x14ac:dyDescent="0.3">
      <c r="D39" s="77" t="s">
        <v>92</v>
      </c>
    </row>
    <row r="40" spans="2:5" ht="15.6" x14ac:dyDescent="0.3">
      <c r="E40" s="77" t="s">
        <v>93</v>
      </c>
    </row>
    <row r="41" spans="2:5" ht="15.6" x14ac:dyDescent="0.3">
      <c r="B41" s="77"/>
    </row>
    <row r="42" spans="2:5" ht="15.6" x14ac:dyDescent="0.3">
      <c r="D42" s="77"/>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3"/>
  <sheetViews>
    <sheetView zoomScale="70" zoomScaleNormal="70" workbookViewId="0">
      <pane ySplit="1" topLeftCell="A2" activePane="bottomLeft" state="frozen"/>
      <selection pane="bottomLeft" activeCell="E26" sqref="E26"/>
    </sheetView>
  </sheetViews>
  <sheetFormatPr defaultColWidth="9.109375" defaultRowHeight="14.4" x14ac:dyDescent="0.3"/>
  <cols>
    <col min="1" max="1" width="39.88671875" style="30" customWidth="1"/>
    <col min="2" max="2" width="29.33203125" style="29" customWidth="1"/>
    <col min="3" max="3" width="18" style="5" customWidth="1"/>
    <col min="4" max="4" width="20.88671875" style="31" customWidth="1"/>
    <col min="5" max="5" width="36" style="28" customWidth="1"/>
    <col min="6" max="6" width="18.44140625" style="5" customWidth="1"/>
    <col min="7" max="7" width="21.6640625" style="32" customWidth="1"/>
    <col min="8" max="8" width="18.44140625" style="5" customWidth="1"/>
    <col min="9" max="9" width="13.44140625" style="27" customWidth="1"/>
    <col min="10" max="11" width="29.6640625" style="33" customWidth="1"/>
    <col min="12" max="12" width="36.6640625" style="28" customWidth="1"/>
    <col min="13" max="13" width="16.109375" style="3" customWidth="1"/>
    <col min="14" max="14" width="9.109375" style="4"/>
    <col min="15" max="15" width="5.6640625" style="4" hidden="1" customWidth="1"/>
    <col min="16" max="16384" width="9.109375" style="4"/>
  </cols>
  <sheetData>
    <row r="1" spans="1:15" s="3" customFormat="1" ht="52.2" customHeight="1" thickBot="1" x14ac:dyDescent="0.35">
      <c r="A1" s="102" t="s">
        <v>59</v>
      </c>
      <c r="B1" s="103" t="s">
        <v>60</v>
      </c>
      <c r="C1" s="104" t="s">
        <v>61</v>
      </c>
      <c r="D1" s="104" t="s">
        <v>62</v>
      </c>
      <c r="E1" s="105" t="s">
        <v>63</v>
      </c>
      <c r="F1" s="104" t="s">
        <v>64</v>
      </c>
      <c r="G1" s="106" t="s">
        <v>65</v>
      </c>
      <c r="H1" s="104" t="s">
        <v>66</v>
      </c>
      <c r="I1" s="107" t="s">
        <v>0</v>
      </c>
      <c r="J1" s="107" t="s">
        <v>67</v>
      </c>
      <c r="K1" s="107" t="s">
        <v>75</v>
      </c>
      <c r="L1" s="105" t="s">
        <v>63</v>
      </c>
      <c r="M1" s="108" t="s">
        <v>68</v>
      </c>
    </row>
    <row r="2" spans="1:15" s="46" customFormat="1" x14ac:dyDescent="0.3">
      <c r="A2" s="118" t="s">
        <v>49</v>
      </c>
      <c r="B2" s="12" t="s">
        <v>45</v>
      </c>
      <c r="C2" s="39"/>
      <c r="D2" s="6">
        <f>16.3%</f>
        <v>0.16300000000000001</v>
      </c>
      <c r="E2" s="45" t="s">
        <v>27</v>
      </c>
      <c r="F2" s="47">
        <f>D2*C2</f>
        <v>0</v>
      </c>
      <c r="G2" s="42">
        <v>0.25</v>
      </c>
      <c r="H2" s="41">
        <f>G2*F2</f>
        <v>0</v>
      </c>
      <c r="I2" s="43" t="e">
        <f>(C6+C9+C12+C15+C18+C21+C24+C27+C30+C31+C32)/C2</f>
        <v>#DIV/0!</v>
      </c>
      <c r="J2" s="44" t="e">
        <f>(100%-I2)*H2</f>
        <v>#DIV/0!</v>
      </c>
      <c r="K2" s="44"/>
      <c r="L2" s="48" t="str">
        <f t="shared" ref="L2:L32" si="0">E2</f>
        <v>Moderate severe anxiety</v>
      </c>
      <c r="M2" s="57" t="s">
        <v>7</v>
      </c>
    </row>
    <row r="3" spans="1:15" s="87" customFormat="1" x14ac:dyDescent="0.3">
      <c r="A3" s="118"/>
      <c r="B3" s="12" t="s">
        <v>45</v>
      </c>
      <c r="C3" s="40">
        <f>C2</f>
        <v>0</v>
      </c>
      <c r="D3" s="6">
        <f>22.3%</f>
        <v>0.223</v>
      </c>
      <c r="E3" s="45" t="s">
        <v>44</v>
      </c>
      <c r="F3" s="47">
        <f t="shared" ref="F3:F32" si="1">D3*C3</f>
        <v>0</v>
      </c>
      <c r="G3" s="42">
        <v>0.25</v>
      </c>
      <c r="H3" s="41">
        <f t="shared" ref="H3:H32" si="2">G3*F3</f>
        <v>0</v>
      </c>
      <c r="I3" s="43" t="e">
        <f>I2</f>
        <v>#DIV/0!</v>
      </c>
      <c r="J3" s="44" t="e">
        <f>(100%-I3)*H3</f>
        <v>#DIV/0!</v>
      </c>
      <c r="K3" s="44"/>
      <c r="L3" s="48" t="str">
        <f t="shared" si="0"/>
        <v>Moderate severe depression</v>
      </c>
      <c r="M3" s="57" t="s">
        <v>7</v>
      </c>
    </row>
    <row r="4" spans="1:15" s="46" customFormat="1" x14ac:dyDescent="0.3">
      <c r="A4" s="119" t="s">
        <v>43</v>
      </c>
      <c r="B4" s="81" t="s">
        <v>45</v>
      </c>
      <c r="C4" s="88"/>
      <c r="D4" s="83">
        <v>0.67400000000000004</v>
      </c>
      <c r="E4" s="84" t="s">
        <v>27</v>
      </c>
      <c r="F4" s="47">
        <f t="shared" si="1"/>
        <v>0</v>
      </c>
      <c r="G4" s="109">
        <v>0.499</v>
      </c>
      <c r="H4" s="41">
        <f t="shared" si="2"/>
        <v>0</v>
      </c>
      <c r="I4" s="85">
        <v>0</v>
      </c>
      <c r="J4" s="44">
        <f t="shared" ref="J4:J32" si="3">(100%-I4)*H4</f>
        <v>0</v>
      </c>
      <c r="K4" s="44"/>
      <c r="L4" s="48" t="str">
        <f t="shared" si="0"/>
        <v>Moderate severe anxiety</v>
      </c>
      <c r="M4" s="86" t="s">
        <v>7</v>
      </c>
      <c r="O4" s="46">
        <v>1</v>
      </c>
    </row>
    <row r="5" spans="1:15" s="46" customFormat="1" x14ac:dyDescent="0.3">
      <c r="A5" s="120"/>
      <c r="B5" s="81" t="s">
        <v>45</v>
      </c>
      <c r="C5" s="82">
        <f>C4</f>
        <v>0</v>
      </c>
      <c r="D5" s="83">
        <v>0.56299999999999994</v>
      </c>
      <c r="E5" s="84" t="s">
        <v>44</v>
      </c>
      <c r="F5" s="47">
        <f t="shared" si="1"/>
        <v>0</v>
      </c>
      <c r="G5" s="109">
        <v>0.61299999999999999</v>
      </c>
      <c r="H5" s="41">
        <f t="shared" si="2"/>
        <v>0</v>
      </c>
      <c r="I5" s="85">
        <v>0</v>
      </c>
      <c r="J5" s="44">
        <f t="shared" si="3"/>
        <v>0</v>
      </c>
      <c r="K5" s="44"/>
      <c r="L5" s="48" t="str">
        <f t="shared" si="0"/>
        <v>Moderate severe depression</v>
      </c>
      <c r="M5" s="86" t="s">
        <v>7</v>
      </c>
      <c r="O5" s="46">
        <v>2</v>
      </c>
    </row>
    <row r="6" spans="1:15" s="46" customFormat="1" x14ac:dyDescent="0.3">
      <c r="A6" s="119" t="s">
        <v>89</v>
      </c>
      <c r="B6" s="81" t="s">
        <v>106</v>
      </c>
      <c r="C6" s="88"/>
      <c r="D6" s="83">
        <v>0.06</v>
      </c>
      <c r="E6" s="45" t="s">
        <v>90</v>
      </c>
      <c r="F6" s="47">
        <f t="shared" si="1"/>
        <v>0</v>
      </c>
      <c r="G6" s="109">
        <v>0.25</v>
      </c>
      <c r="H6" s="41">
        <f t="shared" si="2"/>
        <v>0</v>
      </c>
      <c r="I6" s="85">
        <v>0</v>
      </c>
      <c r="J6" s="44">
        <f t="shared" si="3"/>
        <v>0</v>
      </c>
      <c r="K6" s="44"/>
      <c r="L6" s="48" t="str">
        <f t="shared" si="0"/>
        <v>Severe Depression</v>
      </c>
      <c r="M6" s="49" t="s">
        <v>1</v>
      </c>
      <c r="O6" s="46">
        <v>3</v>
      </c>
    </row>
    <row r="7" spans="1:15" s="46" customFormat="1" x14ac:dyDescent="0.3">
      <c r="A7" s="130"/>
      <c r="B7" s="81" t="str">
        <f>B6</f>
        <v>Greenberg et al</v>
      </c>
      <c r="C7" s="82">
        <f>C6</f>
        <v>0</v>
      </c>
      <c r="D7" s="83">
        <v>0.11</v>
      </c>
      <c r="E7" s="45" t="s">
        <v>85</v>
      </c>
      <c r="F7" s="47">
        <f t="shared" si="1"/>
        <v>0</v>
      </c>
      <c r="G7" s="109">
        <v>0.25</v>
      </c>
      <c r="H7" s="41">
        <f t="shared" si="2"/>
        <v>0</v>
      </c>
      <c r="I7" s="85">
        <v>0</v>
      </c>
      <c r="J7" s="44">
        <f t="shared" si="3"/>
        <v>0</v>
      </c>
      <c r="K7" s="44"/>
      <c r="L7" s="48" t="str">
        <f t="shared" si="0"/>
        <v>Anixety</v>
      </c>
      <c r="M7" s="49" t="s">
        <v>1</v>
      </c>
      <c r="O7" s="46">
        <v>4</v>
      </c>
    </row>
    <row r="8" spans="1:15" s="46" customFormat="1" x14ac:dyDescent="0.3">
      <c r="A8" s="120"/>
      <c r="B8" s="81" t="str">
        <f>B7</f>
        <v>Greenberg et al</v>
      </c>
      <c r="C8" s="82">
        <f>C6</f>
        <v>0</v>
      </c>
      <c r="D8" s="83">
        <v>0.4</v>
      </c>
      <c r="E8" s="45" t="s">
        <v>86</v>
      </c>
      <c r="F8" s="47">
        <f t="shared" si="1"/>
        <v>0</v>
      </c>
      <c r="G8" s="109">
        <v>0.25</v>
      </c>
      <c r="H8" s="41">
        <f t="shared" si="2"/>
        <v>0</v>
      </c>
      <c r="I8" s="85">
        <v>0</v>
      </c>
      <c r="J8" s="44">
        <f t="shared" si="3"/>
        <v>0</v>
      </c>
      <c r="K8" s="44"/>
      <c r="L8" s="48" t="str">
        <f t="shared" si="0"/>
        <v>PTSD</v>
      </c>
      <c r="M8" s="49" t="s">
        <v>1</v>
      </c>
      <c r="O8" s="46">
        <v>5</v>
      </c>
    </row>
    <row r="9" spans="1:15" s="46" customFormat="1" ht="15" customHeight="1" x14ac:dyDescent="0.3">
      <c r="A9" s="118" t="s">
        <v>88</v>
      </c>
      <c r="B9" s="51" t="s">
        <v>87</v>
      </c>
      <c r="C9" s="39"/>
      <c r="D9" s="13">
        <v>0.46899999999999997</v>
      </c>
      <c r="E9" s="45" t="s">
        <v>2</v>
      </c>
      <c r="F9" s="47">
        <f t="shared" si="1"/>
        <v>0</v>
      </c>
      <c r="G9" s="42">
        <v>0.25</v>
      </c>
      <c r="H9" s="41">
        <f t="shared" si="2"/>
        <v>0</v>
      </c>
      <c r="I9" s="43">
        <v>0</v>
      </c>
      <c r="J9" s="44">
        <f t="shared" si="3"/>
        <v>0</v>
      </c>
      <c r="K9" s="44"/>
      <c r="L9" s="48" t="str">
        <f t="shared" si="0"/>
        <v>Depression</v>
      </c>
      <c r="M9" s="49" t="s">
        <v>1</v>
      </c>
    </row>
    <row r="10" spans="1:15" s="46" customFormat="1" x14ac:dyDescent="0.3">
      <c r="A10" s="118"/>
      <c r="B10" s="51" t="s">
        <v>87</v>
      </c>
      <c r="C10" s="40">
        <f>C9</f>
        <v>0</v>
      </c>
      <c r="D10" s="13">
        <v>0.47299999999999998</v>
      </c>
      <c r="E10" s="45" t="s">
        <v>85</v>
      </c>
      <c r="F10" s="47">
        <f t="shared" si="1"/>
        <v>0</v>
      </c>
      <c r="G10" s="42">
        <v>0.25</v>
      </c>
      <c r="H10" s="41">
        <f t="shared" si="2"/>
        <v>0</v>
      </c>
      <c r="I10" s="43">
        <v>0</v>
      </c>
      <c r="J10" s="44">
        <f t="shared" si="3"/>
        <v>0</v>
      </c>
      <c r="K10" s="44"/>
      <c r="L10" s="48" t="str">
        <f t="shared" si="0"/>
        <v>Anixety</v>
      </c>
      <c r="M10" s="49" t="s">
        <v>1</v>
      </c>
    </row>
    <row r="11" spans="1:15" s="46" customFormat="1" x14ac:dyDescent="0.3">
      <c r="A11" s="118"/>
      <c r="B11" s="51" t="s">
        <v>87</v>
      </c>
      <c r="C11" s="40">
        <f>C9</f>
        <v>0</v>
      </c>
      <c r="D11" s="6">
        <v>0.22500000000000001</v>
      </c>
      <c r="E11" s="45" t="s">
        <v>86</v>
      </c>
      <c r="F11" s="47">
        <f t="shared" si="1"/>
        <v>0</v>
      </c>
      <c r="G11" s="42">
        <v>0.25</v>
      </c>
      <c r="H11" s="41">
        <f t="shared" si="2"/>
        <v>0</v>
      </c>
      <c r="I11" s="43">
        <v>0</v>
      </c>
      <c r="J11" s="44">
        <f t="shared" si="3"/>
        <v>0</v>
      </c>
      <c r="K11" s="44"/>
      <c r="L11" s="48" t="str">
        <f t="shared" si="0"/>
        <v>PTSD</v>
      </c>
      <c r="M11" s="49" t="s">
        <v>1</v>
      </c>
      <c r="N11" s="116"/>
    </row>
    <row r="12" spans="1:15" s="46" customFormat="1" ht="29.4" customHeight="1" x14ac:dyDescent="0.3">
      <c r="A12" s="118" t="s">
        <v>78</v>
      </c>
      <c r="B12" s="12" t="s">
        <v>91</v>
      </c>
      <c r="C12" s="17"/>
      <c r="D12" s="6">
        <v>5.8200000000000002E-2</v>
      </c>
      <c r="E12" s="45" t="s">
        <v>80</v>
      </c>
      <c r="F12" s="47">
        <f t="shared" si="1"/>
        <v>0</v>
      </c>
      <c r="G12" s="42">
        <v>0.25</v>
      </c>
      <c r="H12" s="41">
        <f t="shared" si="2"/>
        <v>0</v>
      </c>
      <c r="I12" s="43">
        <v>0</v>
      </c>
      <c r="J12" s="44">
        <f t="shared" si="3"/>
        <v>0</v>
      </c>
      <c r="K12" s="44"/>
      <c r="L12" s="48" t="str">
        <f t="shared" si="0"/>
        <v>Mood disorder (first)</v>
      </c>
      <c r="M12" s="49" t="s">
        <v>1</v>
      </c>
    </row>
    <row r="13" spans="1:15" s="46" customFormat="1" ht="29.4" customHeight="1" x14ac:dyDescent="0.3">
      <c r="A13" s="118"/>
      <c r="B13" s="12" t="s">
        <v>91</v>
      </c>
      <c r="C13" s="40">
        <f>C12</f>
        <v>0</v>
      </c>
      <c r="D13" s="6">
        <v>9.7900000000000001E-2</v>
      </c>
      <c r="E13" s="45" t="s">
        <v>81</v>
      </c>
      <c r="F13" s="47">
        <f t="shared" si="1"/>
        <v>0</v>
      </c>
      <c r="G13" s="42">
        <v>0.25</v>
      </c>
      <c r="H13" s="41">
        <f t="shared" si="2"/>
        <v>0</v>
      </c>
      <c r="I13" s="43">
        <v>0</v>
      </c>
      <c r="J13" s="44">
        <f t="shared" si="3"/>
        <v>0</v>
      </c>
      <c r="K13" s="44"/>
      <c r="L13" s="48" t="str">
        <f t="shared" si="0"/>
        <v>Anxiety disorder (first)</v>
      </c>
      <c r="M13" s="49" t="s">
        <v>1</v>
      </c>
    </row>
    <row r="14" spans="1:15" s="46" customFormat="1" x14ac:dyDescent="0.3">
      <c r="A14" s="118"/>
      <c r="B14" s="12" t="s">
        <v>91</v>
      </c>
      <c r="C14" s="40">
        <f>C12</f>
        <v>0</v>
      </c>
      <c r="D14" s="6">
        <v>7.0000000000000001E-3</v>
      </c>
      <c r="E14" s="45" t="s">
        <v>82</v>
      </c>
      <c r="F14" s="47">
        <f t="shared" si="1"/>
        <v>0</v>
      </c>
      <c r="G14" s="42">
        <v>0.25</v>
      </c>
      <c r="H14" s="41">
        <f t="shared" si="2"/>
        <v>0</v>
      </c>
      <c r="I14" s="43">
        <v>0</v>
      </c>
      <c r="J14" s="44">
        <f t="shared" si="3"/>
        <v>0</v>
      </c>
      <c r="K14" s="44"/>
      <c r="L14" s="48" t="str">
        <f t="shared" si="0"/>
        <v>Psychotic disorder (first)</v>
      </c>
      <c r="M14" s="49" t="s">
        <v>1</v>
      </c>
    </row>
    <row r="15" spans="1:15" s="46" customFormat="1" x14ac:dyDescent="0.3">
      <c r="A15" s="121" t="s">
        <v>79</v>
      </c>
      <c r="B15" s="12" t="s">
        <v>91</v>
      </c>
      <c r="C15" s="39"/>
      <c r="D15" s="6">
        <v>4.4900000000000002E-2</v>
      </c>
      <c r="E15" s="45" t="s">
        <v>80</v>
      </c>
      <c r="F15" s="47">
        <f t="shared" si="1"/>
        <v>0</v>
      </c>
      <c r="G15" s="42">
        <v>0.25</v>
      </c>
      <c r="H15" s="41">
        <f t="shared" si="2"/>
        <v>0</v>
      </c>
      <c r="I15" s="43">
        <v>0</v>
      </c>
      <c r="J15" s="44">
        <f t="shared" si="3"/>
        <v>0</v>
      </c>
      <c r="K15" s="44"/>
      <c r="L15" s="48" t="str">
        <f t="shared" si="0"/>
        <v>Mood disorder (first)</v>
      </c>
      <c r="M15" s="49" t="s">
        <v>1</v>
      </c>
    </row>
    <row r="16" spans="1:15" s="46" customFormat="1" x14ac:dyDescent="0.3">
      <c r="A16" s="122"/>
      <c r="B16" s="12" t="s">
        <v>91</v>
      </c>
      <c r="C16" s="40">
        <f>C15</f>
        <v>0</v>
      </c>
      <c r="D16" s="6">
        <v>6.9099999999999995E-2</v>
      </c>
      <c r="E16" s="45" t="s">
        <v>81</v>
      </c>
      <c r="F16" s="47">
        <f t="shared" si="1"/>
        <v>0</v>
      </c>
      <c r="G16" s="42">
        <v>0.25</v>
      </c>
      <c r="H16" s="41">
        <f t="shared" si="2"/>
        <v>0</v>
      </c>
      <c r="I16" s="43">
        <v>0</v>
      </c>
      <c r="J16" s="44">
        <f t="shared" si="3"/>
        <v>0</v>
      </c>
      <c r="K16" s="44"/>
      <c r="L16" s="48" t="str">
        <f t="shared" si="0"/>
        <v>Anxiety disorder (first)</v>
      </c>
      <c r="M16" s="49" t="s">
        <v>1</v>
      </c>
    </row>
    <row r="17" spans="1:13" s="46" customFormat="1" x14ac:dyDescent="0.3">
      <c r="A17" s="123"/>
      <c r="B17" s="12" t="s">
        <v>91</v>
      </c>
      <c r="C17" s="40">
        <f>C15</f>
        <v>0</v>
      </c>
      <c r="D17" s="6">
        <v>8.8999999999999999E-3</v>
      </c>
      <c r="E17" s="45" t="s">
        <v>82</v>
      </c>
      <c r="F17" s="47">
        <f t="shared" si="1"/>
        <v>0</v>
      </c>
      <c r="G17" s="42">
        <v>0.25</v>
      </c>
      <c r="H17" s="41">
        <f t="shared" si="2"/>
        <v>0</v>
      </c>
      <c r="I17" s="43">
        <v>0</v>
      </c>
      <c r="J17" s="44">
        <f t="shared" si="3"/>
        <v>0</v>
      </c>
      <c r="K17" s="44"/>
      <c r="L17" s="48" t="str">
        <f t="shared" si="0"/>
        <v>Psychotic disorder (first)</v>
      </c>
      <c r="M17" s="49" t="s">
        <v>1</v>
      </c>
    </row>
    <row r="18" spans="1:13" s="46" customFormat="1" x14ac:dyDescent="0.3">
      <c r="A18" s="127" t="s">
        <v>83</v>
      </c>
      <c r="B18" s="12" t="s">
        <v>91</v>
      </c>
      <c r="C18" s="39"/>
      <c r="D18" s="6">
        <v>8.0699999999999994E-2</v>
      </c>
      <c r="E18" s="45" t="s">
        <v>80</v>
      </c>
      <c r="F18" s="47">
        <f t="shared" si="1"/>
        <v>0</v>
      </c>
      <c r="G18" s="42">
        <v>0.25</v>
      </c>
      <c r="H18" s="41">
        <f t="shared" si="2"/>
        <v>0</v>
      </c>
      <c r="I18" s="43">
        <v>0</v>
      </c>
      <c r="J18" s="44">
        <f t="shared" si="3"/>
        <v>0</v>
      </c>
      <c r="K18" s="44"/>
      <c r="L18" s="48" t="str">
        <f t="shared" si="0"/>
        <v>Mood disorder (first)</v>
      </c>
      <c r="M18" s="49" t="s">
        <v>1</v>
      </c>
    </row>
    <row r="19" spans="1:13" s="46" customFormat="1" x14ac:dyDescent="0.3">
      <c r="A19" s="128"/>
      <c r="B19" s="12" t="s">
        <v>91</v>
      </c>
      <c r="C19" s="40">
        <f>C18</f>
        <v>0</v>
      </c>
      <c r="D19" s="6">
        <v>9.2399999999999996E-2</v>
      </c>
      <c r="E19" s="45" t="s">
        <v>81</v>
      </c>
      <c r="F19" s="47">
        <f t="shared" si="1"/>
        <v>0</v>
      </c>
      <c r="G19" s="42">
        <v>0.25</v>
      </c>
      <c r="H19" s="41">
        <f t="shared" si="2"/>
        <v>0</v>
      </c>
      <c r="I19" s="43">
        <v>0</v>
      </c>
      <c r="J19" s="44">
        <f t="shared" si="3"/>
        <v>0</v>
      </c>
      <c r="K19" s="44"/>
      <c r="L19" s="48" t="str">
        <f t="shared" si="0"/>
        <v>Anxiety disorder (first)</v>
      </c>
      <c r="M19" s="49" t="s">
        <v>1</v>
      </c>
    </row>
    <row r="20" spans="1:13" s="46" customFormat="1" x14ac:dyDescent="0.3">
      <c r="A20" s="129"/>
      <c r="B20" s="12" t="s">
        <v>91</v>
      </c>
      <c r="C20" s="40">
        <f>C18</f>
        <v>0</v>
      </c>
      <c r="D20" s="6">
        <v>2.12E-2</v>
      </c>
      <c r="E20" s="45" t="s">
        <v>82</v>
      </c>
      <c r="F20" s="47">
        <f t="shared" si="1"/>
        <v>0</v>
      </c>
      <c r="G20" s="42">
        <v>0.25</v>
      </c>
      <c r="H20" s="41">
        <f t="shared" si="2"/>
        <v>0</v>
      </c>
      <c r="I20" s="43">
        <v>0</v>
      </c>
      <c r="J20" s="44">
        <f t="shared" si="3"/>
        <v>0</v>
      </c>
      <c r="K20" s="44"/>
      <c r="L20" s="48" t="str">
        <f t="shared" si="0"/>
        <v>Psychotic disorder (first)</v>
      </c>
      <c r="M20" s="49" t="s">
        <v>1</v>
      </c>
    </row>
    <row r="21" spans="1:13" s="46" customFormat="1" x14ac:dyDescent="0.3">
      <c r="A21" s="124" t="s">
        <v>108</v>
      </c>
      <c r="B21" s="12" t="s">
        <v>91</v>
      </c>
      <c r="C21" s="39"/>
      <c r="D21" s="6">
        <v>3.8600000000000002E-2</v>
      </c>
      <c r="E21" s="45" t="s">
        <v>80</v>
      </c>
      <c r="F21" s="47">
        <f t="shared" si="1"/>
        <v>0</v>
      </c>
      <c r="G21" s="42">
        <v>0.25</v>
      </c>
      <c r="H21" s="41">
        <f t="shared" si="2"/>
        <v>0</v>
      </c>
      <c r="I21" s="43">
        <v>0</v>
      </c>
      <c r="J21" s="44">
        <f t="shared" si="3"/>
        <v>0</v>
      </c>
      <c r="K21" s="44"/>
      <c r="L21" s="48" t="str">
        <f t="shared" si="0"/>
        <v>Mood disorder (first)</v>
      </c>
      <c r="M21" s="49" t="s">
        <v>1</v>
      </c>
    </row>
    <row r="22" spans="1:13" s="46" customFormat="1" x14ac:dyDescent="0.3">
      <c r="A22" s="125"/>
      <c r="B22" s="12" t="s">
        <v>91</v>
      </c>
      <c r="C22" s="40">
        <f>C21</f>
        <v>0</v>
      </c>
      <c r="D22" s="6">
        <v>6.8099999999999994E-2</v>
      </c>
      <c r="E22" s="45" t="s">
        <v>81</v>
      </c>
      <c r="F22" s="47">
        <f t="shared" si="1"/>
        <v>0</v>
      </c>
      <c r="G22" s="42">
        <v>0.25</v>
      </c>
      <c r="H22" s="41">
        <f t="shared" si="2"/>
        <v>0</v>
      </c>
      <c r="I22" s="43">
        <v>0</v>
      </c>
      <c r="J22" s="44">
        <f t="shared" si="3"/>
        <v>0</v>
      </c>
      <c r="K22" s="44"/>
      <c r="L22" s="48" t="str">
        <f t="shared" si="0"/>
        <v>Anxiety disorder (first)</v>
      </c>
      <c r="M22" s="49" t="s">
        <v>1</v>
      </c>
    </row>
    <row r="23" spans="1:13" s="46" customFormat="1" x14ac:dyDescent="0.3">
      <c r="A23" s="126"/>
      <c r="B23" s="12" t="s">
        <v>91</v>
      </c>
      <c r="C23" s="40">
        <f>C21</f>
        <v>0</v>
      </c>
      <c r="D23" s="6">
        <v>2.5000000000000001E-3</v>
      </c>
      <c r="E23" s="45" t="s">
        <v>82</v>
      </c>
      <c r="F23" s="47">
        <f t="shared" si="1"/>
        <v>0</v>
      </c>
      <c r="G23" s="42">
        <v>0.25</v>
      </c>
      <c r="H23" s="41">
        <f t="shared" si="2"/>
        <v>0</v>
      </c>
      <c r="I23" s="43">
        <v>0</v>
      </c>
      <c r="J23" s="44">
        <f t="shared" si="3"/>
        <v>0</v>
      </c>
      <c r="K23" s="44"/>
      <c r="L23" s="48" t="str">
        <f t="shared" si="0"/>
        <v>Psychotic disorder (first)</v>
      </c>
      <c r="M23" s="49" t="s">
        <v>1</v>
      </c>
    </row>
    <row r="24" spans="1:13" s="46" customFormat="1" ht="18.600000000000001" customHeight="1" x14ac:dyDescent="0.3">
      <c r="A24" s="118" t="s">
        <v>46</v>
      </c>
      <c r="B24" s="50" t="s">
        <v>3</v>
      </c>
      <c r="C24" s="17"/>
      <c r="D24" s="6">
        <v>0.19500000000000001</v>
      </c>
      <c r="E24" s="45" t="s">
        <v>28</v>
      </c>
      <c r="F24" s="47">
        <f t="shared" si="1"/>
        <v>0</v>
      </c>
      <c r="G24" s="42">
        <v>0.25</v>
      </c>
      <c r="H24" s="41">
        <f t="shared" si="2"/>
        <v>0</v>
      </c>
      <c r="I24" s="43">
        <v>0</v>
      </c>
      <c r="J24" s="44">
        <f t="shared" si="3"/>
        <v>0</v>
      </c>
      <c r="K24" s="44"/>
      <c r="L24" s="48" t="str">
        <f t="shared" si="0"/>
        <v>Anxiety (15-23%)</v>
      </c>
      <c r="M24" s="49" t="s">
        <v>1</v>
      </c>
    </row>
    <row r="25" spans="1:13" s="46" customFormat="1" ht="18.600000000000001" customHeight="1" x14ac:dyDescent="0.3">
      <c r="A25" s="118"/>
      <c r="B25" s="50" t="s">
        <v>3</v>
      </c>
      <c r="C25" s="58">
        <f>C24</f>
        <v>0</v>
      </c>
      <c r="D25" s="6">
        <v>0.06</v>
      </c>
      <c r="E25" s="45" t="s">
        <v>2</v>
      </c>
      <c r="F25" s="47">
        <f t="shared" si="1"/>
        <v>0</v>
      </c>
      <c r="G25" s="42">
        <v>0.25</v>
      </c>
      <c r="H25" s="41">
        <f t="shared" si="2"/>
        <v>0</v>
      </c>
      <c r="I25" s="43">
        <v>0</v>
      </c>
      <c r="J25" s="44">
        <f t="shared" si="3"/>
        <v>0</v>
      </c>
      <c r="K25" s="44"/>
      <c r="L25" s="48" t="str">
        <f t="shared" si="0"/>
        <v>Depression</v>
      </c>
      <c r="M25" s="49" t="s">
        <v>29</v>
      </c>
    </row>
    <row r="26" spans="1:13" s="46" customFormat="1" x14ac:dyDescent="0.3">
      <c r="A26" s="118"/>
      <c r="B26" s="50" t="s">
        <v>3</v>
      </c>
      <c r="C26" s="40">
        <f>C24</f>
        <v>0</v>
      </c>
      <c r="D26" s="6">
        <v>0.35</v>
      </c>
      <c r="E26" s="45" t="s">
        <v>30</v>
      </c>
      <c r="F26" s="47">
        <f t="shared" si="1"/>
        <v>0</v>
      </c>
      <c r="G26" s="42">
        <v>0.25</v>
      </c>
      <c r="H26" s="41">
        <f t="shared" si="2"/>
        <v>0</v>
      </c>
      <c r="I26" s="43">
        <v>0</v>
      </c>
      <c r="J26" s="44">
        <f t="shared" si="3"/>
        <v>0</v>
      </c>
      <c r="K26" s="44"/>
      <c r="L26" s="48" t="str">
        <f t="shared" si="0"/>
        <v>Post traumatic stress disorder</v>
      </c>
      <c r="M26" s="49" t="s">
        <v>1</v>
      </c>
    </row>
    <row r="27" spans="1:13" s="46" customFormat="1" x14ac:dyDescent="0.3">
      <c r="A27" s="118" t="s">
        <v>4</v>
      </c>
      <c r="B27" s="50" t="s">
        <v>6</v>
      </c>
      <c r="C27" s="39"/>
      <c r="D27" s="6">
        <v>9.8000000000000004E-2</v>
      </c>
      <c r="E27" s="45" t="s">
        <v>5</v>
      </c>
      <c r="F27" s="47">
        <f t="shared" si="1"/>
        <v>0</v>
      </c>
      <c r="G27" s="42">
        <v>0.25</v>
      </c>
      <c r="H27" s="41">
        <f t="shared" si="2"/>
        <v>0</v>
      </c>
      <c r="I27" s="43">
        <v>0</v>
      </c>
      <c r="J27" s="44">
        <f t="shared" si="3"/>
        <v>0</v>
      </c>
      <c r="K27" s="44"/>
      <c r="L27" s="48" t="str">
        <f t="shared" si="0"/>
        <v>Prolonged grief disorder</v>
      </c>
      <c r="M27" s="49" t="s">
        <v>1</v>
      </c>
    </row>
    <row r="28" spans="1:13" s="46" customFormat="1" x14ac:dyDescent="0.3">
      <c r="A28" s="118"/>
      <c r="B28" s="50" t="s">
        <v>6</v>
      </c>
      <c r="C28" s="59">
        <f>C27</f>
        <v>0</v>
      </c>
      <c r="D28" s="6">
        <v>0.14000000000000001</v>
      </c>
      <c r="E28" s="45" t="s">
        <v>30</v>
      </c>
      <c r="F28" s="47">
        <f t="shared" si="1"/>
        <v>0</v>
      </c>
      <c r="G28" s="42">
        <v>0.25</v>
      </c>
      <c r="H28" s="41">
        <f t="shared" si="2"/>
        <v>0</v>
      </c>
      <c r="I28" s="43">
        <v>0</v>
      </c>
      <c r="J28" s="44">
        <f t="shared" si="3"/>
        <v>0</v>
      </c>
      <c r="K28" s="44"/>
      <c r="L28" s="48" t="str">
        <f t="shared" si="0"/>
        <v>Post traumatic stress disorder</v>
      </c>
      <c r="M28" s="49" t="s">
        <v>1</v>
      </c>
    </row>
    <row r="29" spans="1:13" s="46" customFormat="1" x14ac:dyDescent="0.3">
      <c r="A29" s="118"/>
      <c r="B29" s="50" t="s">
        <v>6</v>
      </c>
      <c r="C29" s="40">
        <f>C27</f>
        <v>0</v>
      </c>
      <c r="D29" s="6">
        <v>0.184</v>
      </c>
      <c r="E29" s="45" t="s">
        <v>31</v>
      </c>
      <c r="F29" s="47">
        <f t="shared" si="1"/>
        <v>0</v>
      </c>
      <c r="G29" s="42">
        <v>0.25</v>
      </c>
      <c r="H29" s="41">
        <f t="shared" si="2"/>
        <v>0</v>
      </c>
      <c r="I29" s="43">
        <v>0</v>
      </c>
      <c r="J29" s="44">
        <f t="shared" si="3"/>
        <v>0</v>
      </c>
      <c r="K29" s="44"/>
      <c r="L29" s="48" t="str">
        <f t="shared" si="0"/>
        <v>Depressive symptoms</v>
      </c>
      <c r="M29" s="49" t="s">
        <v>1</v>
      </c>
    </row>
    <row r="30" spans="1:13" s="46" customFormat="1" x14ac:dyDescent="0.3">
      <c r="A30" s="117" t="s">
        <v>84</v>
      </c>
      <c r="B30" s="113" t="s">
        <v>107</v>
      </c>
      <c r="C30" s="64"/>
      <c r="D30" s="65">
        <v>0.18</v>
      </c>
      <c r="E30" s="114" t="s">
        <v>2</v>
      </c>
      <c r="F30" s="47">
        <f t="shared" si="1"/>
        <v>0</v>
      </c>
      <c r="G30" s="67">
        <v>0.25</v>
      </c>
      <c r="H30" s="41">
        <f t="shared" si="2"/>
        <v>0</v>
      </c>
      <c r="I30" s="68">
        <v>0</v>
      </c>
      <c r="J30" s="44">
        <f t="shared" si="3"/>
        <v>0</v>
      </c>
      <c r="K30" s="44"/>
      <c r="L30" s="48" t="str">
        <f t="shared" si="0"/>
        <v>Depression</v>
      </c>
      <c r="M30" s="69" t="s">
        <v>7</v>
      </c>
    </row>
    <row r="31" spans="1:13" s="46" customFormat="1" x14ac:dyDescent="0.3">
      <c r="A31" s="62" t="s">
        <v>109</v>
      </c>
      <c r="B31" s="113" t="s">
        <v>107</v>
      </c>
      <c r="C31" s="64"/>
      <c r="D31" s="65">
        <v>0.31</v>
      </c>
      <c r="E31" s="114" t="s">
        <v>2</v>
      </c>
      <c r="F31" s="47">
        <f t="shared" si="1"/>
        <v>0</v>
      </c>
      <c r="G31" s="67">
        <v>0.25</v>
      </c>
      <c r="H31" s="41">
        <f t="shared" si="2"/>
        <v>0</v>
      </c>
      <c r="I31" s="68">
        <v>0</v>
      </c>
      <c r="J31" s="44">
        <f t="shared" si="3"/>
        <v>0</v>
      </c>
      <c r="K31" s="44"/>
      <c r="L31" s="48" t="str">
        <f t="shared" si="0"/>
        <v>Depression</v>
      </c>
      <c r="M31" s="69" t="s">
        <v>7</v>
      </c>
    </row>
    <row r="32" spans="1:13" s="46" customFormat="1" x14ac:dyDescent="0.3">
      <c r="A32" s="62" t="s">
        <v>33</v>
      </c>
      <c r="B32" s="63" t="s">
        <v>69</v>
      </c>
      <c r="C32" s="64"/>
      <c r="D32" s="65">
        <v>8.2000000000000003E-2</v>
      </c>
      <c r="E32" s="66" t="s">
        <v>32</v>
      </c>
      <c r="F32" s="47">
        <f t="shared" si="1"/>
        <v>0</v>
      </c>
      <c r="G32" s="67">
        <v>0.25</v>
      </c>
      <c r="H32" s="41">
        <f t="shared" si="2"/>
        <v>0</v>
      </c>
      <c r="I32" s="68">
        <v>0</v>
      </c>
      <c r="J32" s="44">
        <f t="shared" si="3"/>
        <v>0</v>
      </c>
      <c r="K32" s="44"/>
      <c r="L32" s="48" t="str">
        <f t="shared" si="0"/>
        <v>Major depression</v>
      </c>
      <c r="M32" s="69" t="s">
        <v>7</v>
      </c>
    </row>
    <row r="33" spans="1:13" s="1" customFormat="1" ht="28.8" customHeight="1" x14ac:dyDescent="0.3">
      <c r="A33" s="70" t="s">
        <v>34</v>
      </c>
      <c r="B33" s="71"/>
      <c r="C33" s="75">
        <f>C2+C4+C6+C9+C12+C15+C18+C21+C24+C27+C30+C31+C32</f>
        <v>0</v>
      </c>
      <c r="D33" s="72"/>
      <c r="E33" s="71"/>
      <c r="F33" s="76">
        <f>SUM(F2:F32)</f>
        <v>0</v>
      </c>
      <c r="G33" s="73"/>
      <c r="H33" s="75">
        <f>SUM(H2:H32)</f>
        <v>0</v>
      </c>
      <c r="I33" s="73"/>
      <c r="J33" s="75" t="e">
        <f>SUM(J2:J32)</f>
        <v>#DIV/0!</v>
      </c>
      <c r="K33" s="75"/>
      <c r="L33" s="71"/>
      <c r="M33" s="74"/>
    </row>
    <row r="34" spans="1:13" s="1" customFormat="1" x14ac:dyDescent="0.3">
      <c r="A34" s="2"/>
      <c r="D34" s="36"/>
      <c r="G34" s="37"/>
      <c r="I34" s="37"/>
      <c r="J34" s="115"/>
      <c r="M34" s="38"/>
    </row>
    <row r="35" spans="1:13" s="1" customFormat="1" x14ac:dyDescent="0.3">
      <c r="A35" s="53" t="s">
        <v>8</v>
      </c>
      <c r="D35" s="36"/>
      <c r="G35" s="37"/>
      <c r="I35" s="37"/>
      <c r="J35" s="115"/>
      <c r="M35" s="38"/>
    </row>
    <row r="36" spans="1:13" s="1" customFormat="1" x14ac:dyDescent="0.3">
      <c r="A36" s="34" t="s">
        <v>9</v>
      </c>
      <c r="B36" s="35"/>
      <c r="D36" s="36"/>
      <c r="G36" s="37"/>
      <c r="I36" s="37"/>
      <c r="M36" s="38"/>
    </row>
    <row r="37" spans="1:13" s="1" customFormat="1" x14ac:dyDescent="0.3">
      <c r="A37" s="2"/>
      <c r="D37" s="36"/>
      <c r="G37" s="37"/>
      <c r="I37" s="37"/>
      <c r="J37" s="111" t="s">
        <v>74</v>
      </c>
      <c r="K37" s="111" t="s">
        <v>70</v>
      </c>
      <c r="M37" s="38"/>
    </row>
    <row r="38" spans="1:13" s="1" customFormat="1" x14ac:dyDescent="0.3">
      <c r="A38" s="2"/>
      <c r="D38" s="36"/>
      <c r="G38" s="37"/>
      <c r="I38" s="37"/>
      <c r="J38" s="111" t="s">
        <v>71</v>
      </c>
      <c r="K38" s="112">
        <f>SUMIF(K2:K32,O4,J2:J32)</f>
        <v>0</v>
      </c>
      <c r="M38" s="38"/>
    </row>
    <row r="39" spans="1:13" s="1" customFormat="1" x14ac:dyDescent="0.3">
      <c r="A39" s="96"/>
      <c r="D39" s="36"/>
      <c r="G39" s="37"/>
      <c r="I39" s="37"/>
      <c r="J39" s="111" t="s">
        <v>72</v>
      </c>
      <c r="K39" s="112">
        <f>SUMIF(K2:K32,O5,J2:J32)</f>
        <v>0</v>
      </c>
      <c r="M39" s="38"/>
    </row>
    <row r="40" spans="1:13" s="1" customFormat="1" x14ac:dyDescent="0.3">
      <c r="A40" s="96"/>
      <c r="D40" s="36"/>
      <c r="F40" s="115"/>
      <c r="G40" s="37"/>
      <c r="I40" s="37"/>
      <c r="J40" s="111" t="s">
        <v>73</v>
      </c>
      <c r="K40" s="112">
        <f>SUMIF(K3:K33,O6,J3:J33)</f>
        <v>0</v>
      </c>
      <c r="M40" s="38"/>
    </row>
    <row r="41" spans="1:13" s="1" customFormat="1" x14ac:dyDescent="0.3">
      <c r="A41" s="96"/>
      <c r="D41" s="36"/>
      <c r="G41" s="37"/>
      <c r="I41" s="37"/>
      <c r="J41" s="111" t="s">
        <v>76</v>
      </c>
      <c r="K41" s="112">
        <f>SUMIF(K2:K32,O7,J2:J32)</f>
        <v>0</v>
      </c>
      <c r="M41" s="38"/>
    </row>
    <row r="42" spans="1:13" s="1" customFormat="1" x14ac:dyDescent="0.3">
      <c r="A42" s="2"/>
      <c r="D42" s="36"/>
      <c r="G42" s="37"/>
      <c r="I42" s="37"/>
      <c r="J42" s="111" t="s">
        <v>77</v>
      </c>
      <c r="K42" s="112">
        <f>SUMIF(K2:K32,O8,J2:J32)</f>
        <v>0</v>
      </c>
      <c r="M42" s="38"/>
    </row>
    <row r="43" spans="1:13" s="1" customFormat="1" x14ac:dyDescent="0.3">
      <c r="A43" s="2"/>
      <c r="D43" s="36"/>
      <c r="G43" s="37"/>
      <c r="I43" s="37"/>
      <c r="J43" s="111" t="s">
        <v>34</v>
      </c>
      <c r="K43" s="112">
        <f>SUM(K38:K42)</f>
        <v>0</v>
      </c>
      <c r="M43" s="38"/>
    </row>
    <row r="44" spans="1:13" s="1" customFormat="1" x14ac:dyDescent="0.3">
      <c r="A44" s="2"/>
      <c r="D44" s="36"/>
      <c r="G44" s="37"/>
      <c r="I44" s="37"/>
      <c r="M44" s="38"/>
    </row>
    <row r="45" spans="1:13" s="1" customFormat="1" x14ac:dyDescent="0.3">
      <c r="A45" s="2"/>
      <c r="D45" s="36"/>
      <c r="G45" s="37"/>
      <c r="I45" s="37"/>
      <c r="M45" s="38"/>
    </row>
    <row r="46" spans="1:13" s="1" customFormat="1" x14ac:dyDescent="0.3">
      <c r="A46" s="2"/>
      <c r="D46" s="36"/>
      <c r="G46" s="37"/>
      <c r="I46" s="37"/>
      <c r="M46" s="38"/>
    </row>
    <row r="47" spans="1:13" s="1" customFormat="1" x14ac:dyDescent="0.3">
      <c r="A47" s="2"/>
      <c r="D47" s="36"/>
      <c r="G47" s="37"/>
      <c r="I47" s="37"/>
      <c r="M47" s="38"/>
    </row>
    <row r="48" spans="1:13" s="1" customFormat="1" x14ac:dyDescent="0.3">
      <c r="A48" s="2"/>
      <c r="D48" s="36"/>
      <c r="G48" s="37"/>
      <c r="I48" s="37"/>
      <c r="M48" s="38"/>
    </row>
    <row r="49" spans="1:13" s="1" customFormat="1" x14ac:dyDescent="0.3">
      <c r="A49" s="2"/>
      <c r="D49" s="36"/>
      <c r="G49" s="37"/>
      <c r="I49" s="37"/>
      <c r="M49" s="38"/>
    </row>
    <row r="50" spans="1:13" s="1" customFormat="1" x14ac:dyDescent="0.3">
      <c r="A50" s="2"/>
      <c r="D50" s="36"/>
      <c r="G50" s="37"/>
      <c r="I50" s="37"/>
      <c r="M50" s="38"/>
    </row>
    <row r="51" spans="1:13" s="1" customFormat="1" x14ac:dyDescent="0.3">
      <c r="A51" s="2"/>
      <c r="D51" s="36"/>
      <c r="G51" s="37"/>
      <c r="I51" s="37"/>
      <c r="M51" s="38"/>
    </row>
    <row r="52" spans="1:13" s="1" customFormat="1" x14ac:dyDescent="0.3">
      <c r="A52" s="2"/>
      <c r="D52" s="36"/>
      <c r="G52" s="37"/>
      <c r="I52" s="37"/>
      <c r="M52" s="38"/>
    </row>
    <row r="53" spans="1:13" s="1" customFormat="1" x14ac:dyDescent="0.3">
      <c r="A53" s="2"/>
      <c r="D53" s="36"/>
      <c r="G53" s="37"/>
      <c r="I53" s="37"/>
      <c r="M53" s="38"/>
    </row>
    <row r="54" spans="1:13" s="1" customFormat="1" x14ac:dyDescent="0.3">
      <c r="A54" s="2"/>
      <c r="D54" s="36"/>
      <c r="G54" s="37"/>
      <c r="I54" s="37"/>
      <c r="M54" s="38"/>
    </row>
    <row r="55" spans="1:13" s="1" customFormat="1" x14ac:dyDescent="0.3">
      <c r="A55" s="2"/>
      <c r="D55" s="36"/>
      <c r="G55" s="37"/>
      <c r="I55" s="37"/>
      <c r="M55" s="38"/>
    </row>
    <row r="56" spans="1:13" s="1" customFormat="1" x14ac:dyDescent="0.3">
      <c r="A56" s="2"/>
      <c r="D56" s="36"/>
      <c r="G56" s="37"/>
      <c r="I56" s="37"/>
      <c r="M56" s="38"/>
    </row>
    <row r="57" spans="1:13" s="1" customFormat="1" x14ac:dyDescent="0.3">
      <c r="A57" s="2"/>
      <c r="D57" s="36"/>
      <c r="G57" s="37"/>
      <c r="I57" s="37"/>
      <c r="M57" s="38"/>
    </row>
    <row r="58" spans="1:13" s="1" customFormat="1" x14ac:dyDescent="0.3">
      <c r="A58" s="2"/>
      <c r="D58" s="36"/>
      <c r="G58" s="37"/>
      <c r="I58" s="37"/>
      <c r="M58" s="38"/>
    </row>
    <row r="59" spans="1:13" s="1" customFormat="1" x14ac:dyDescent="0.3">
      <c r="A59" s="2"/>
      <c r="D59" s="36"/>
      <c r="G59" s="37"/>
      <c r="I59" s="37"/>
      <c r="M59" s="38"/>
    </row>
    <row r="60" spans="1:13" s="1" customFormat="1" x14ac:dyDescent="0.3">
      <c r="A60" s="2"/>
      <c r="D60" s="36"/>
      <c r="G60" s="37"/>
      <c r="I60" s="37"/>
      <c r="M60" s="38"/>
    </row>
    <row r="61" spans="1:13" s="1" customFormat="1" x14ac:dyDescent="0.3">
      <c r="A61" s="2"/>
      <c r="D61" s="36"/>
      <c r="G61" s="37"/>
      <c r="I61" s="37"/>
      <c r="M61" s="38"/>
    </row>
    <row r="62" spans="1:13" s="1" customFormat="1" x14ac:dyDescent="0.3">
      <c r="A62" s="2"/>
      <c r="D62" s="36"/>
      <c r="G62" s="37"/>
      <c r="I62" s="37"/>
      <c r="M62" s="38"/>
    </row>
    <row r="63" spans="1:13" s="1" customFormat="1" x14ac:dyDescent="0.3">
      <c r="A63" s="2"/>
      <c r="D63" s="36"/>
      <c r="G63" s="37"/>
      <c r="I63" s="37"/>
      <c r="M63" s="38"/>
    </row>
    <row r="64" spans="1:13" s="1" customFormat="1" x14ac:dyDescent="0.3">
      <c r="A64" s="2"/>
      <c r="D64" s="36"/>
      <c r="G64" s="37"/>
      <c r="I64" s="37"/>
      <c r="M64" s="38"/>
    </row>
    <row r="65" spans="1:13" s="1" customFormat="1" x14ac:dyDescent="0.3">
      <c r="A65" s="2"/>
      <c r="D65" s="36"/>
      <c r="G65" s="37"/>
      <c r="I65" s="37"/>
      <c r="M65" s="38"/>
    </row>
    <row r="66" spans="1:13" s="1" customFormat="1" x14ac:dyDescent="0.3">
      <c r="A66" s="2"/>
      <c r="D66" s="36"/>
      <c r="G66" s="37"/>
      <c r="I66" s="37"/>
      <c r="M66" s="38"/>
    </row>
    <row r="67" spans="1:13" s="1" customFormat="1" x14ac:dyDescent="0.3">
      <c r="A67" s="2"/>
      <c r="D67" s="36"/>
      <c r="G67" s="37"/>
      <c r="I67" s="37"/>
      <c r="M67" s="38"/>
    </row>
    <row r="68" spans="1:13" s="1" customFormat="1" x14ac:dyDescent="0.3">
      <c r="A68" s="2"/>
      <c r="D68" s="36"/>
      <c r="G68" s="37"/>
      <c r="I68" s="37"/>
      <c r="M68" s="38"/>
    </row>
    <row r="69" spans="1:13" s="1" customFormat="1" x14ac:dyDescent="0.3">
      <c r="A69" s="2"/>
      <c r="D69" s="36"/>
      <c r="G69" s="37"/>
      <c r="I69" s="37"/>
      <c r="M69" s="38"/>
    </row>
    <row r="70" spans="1:13" s="1" customFormat="1" x14ac:dyDescent="0.3">
      <c r="A70" s="2"/>
      <c r="D70" s="36"/>
      <c r="G70" s="37"/>
      <c r="I70" s="37"/>
      <c r="M70" s="38"/>
    </row>
    <row r="71" spans="1:13" s="1" customFormat="1" x14ac:dyDescent="0.3">
      <c r="A71" s="2"/>
      <c r="D71" s="36"/>
      <c r="G71" s="37"/>
      <c r="I71" s="37"/>
      <c r="M71" s="38"/>
    </row>
    <row r="72" spans="1:13" s="1" customFormat="1" x14ac:dyDescent="0.3">
      <c r="A72" s="2"/>
      <c r="D72" s="36"/>
      <c r="G72" s="37"/>
      <c r="I72" s="37"/>
      <c r="M72" s="38"/>
    </row>
    <row r="73" spans="1:13" s="1" customFormat="1" x14ac:dyDescent="0.3">
      <c r="A73" s="2"/>
      <c r="D73" s="36"/>
      <c r="G73" s="37"/>
      <c r="I73" s="37"/>
      <c r="M73" s="38"/>
    </row>
    <row r="74" spans="1:13" s="1" customFormat="1" x14ac:dyDescent="0.3">
      <c r="A74" s="2"/>
      <c r="D74" s="36"/>
      <c r="G74" s="37"/>
      <c r="I74" s="37"/>
      <c r="M74" s="38"/>
    </row>
    <row r="75" spans="1:13" s="1" customFormat="1" x14ac:dyDescent="0.3">
      <c r="A75" s="2"/>
      <c r="D75" s="36"/>
      <c r="G75" s="37"/>
      <c r="I75" s="37"/>
      <c r="M75" s="38"/>
    </row>
    <row r="76" spans="1:13" s="1" customFormat="1" x14ac:dyDescent="0.3">
      <c r="A76" s="2"/>
      <c r="D76" s="36"/>
      <c r="G76" s="37"/>
      <c r="I76" s="37"/>
      <c r="M76" s="38"/>
    </row>
    <row r="77" spans="1:13" s="1" customFormat="1" x14ac:dyDescent="0.3">
      <c r="A77" s="2"/>
      <c r="D77" s="36"/>
      <c r="G77" s="37"/>
      <c r="I77" s="37"/>
      <c r="M77" s="38"/>
    </row>
    <row r="78" spans="1:13" s="1" customFormat="1" x14ac:dyDescent="0.3">
      <c r="A78" s="2"/>
      <c r="D78" s="36"/>
      <c r="G78" s="37"/>
      <c r="I78" s="37"/>
      <c r="M78" s="38"/>
    </row>
    <row r="79" spans="1:13" s="1" customFormat="1" x14ac:dyDescent="0.3">
      <c r="A79" s="2"/>
      <c r="D79" s="36"/>
      <c r="G79" s="37"/>
      <c r="I79" s="37"/>
      <c r="M79" s="38"/>
    </row>
    <row r="80" spans="1:13" s="1" customFormat="1" x14ac:dyDescent="0.3">
      <c r="A80" s="2"/>
      <c r="D80" s="36"/>
      <c r="G80" s="37"/>
      <c r="I80" s="37"/>
      <c r="M80" s="38"/>
    </row>
    <row r="81" spans="1:13" s="1" customFormat="1" x14ac:dyDescent="0.3">
      <c r="A81" s="2"/>
      <c r="D81" s="36"/>
      <c r="G81" s="37"/>
      <c r="I81" s="37"/>
      <c r="M81" s="38"/>
    </row>
    <row r="82" spans="1:13" s="1" customFormat="1" x14ac:dyDescent="0.3">
      <c r="A82" s="2"/>
      <c r="D82" s="36"/>
      <c r="G82" s="37"/>
      <c r="I82" s="37"/>
      <c r="M82" s="38"/>
    </row>
    <row r="83" spans="1:13" s="1" customFormat="1" x14ac:dyDescent="0.3">
      <c r="A83" s="2"/>
      <c r="D83" s="36"/>
      <c r="G83" s="37"/>
      <c r="I83" s="37"/>
      <c r="M83" s="38"/>
    </row>
    <row r="84" spans="1:13" s="1" customFormat="1" x14ac:dyDescent="0.3">
      <c r="A84" s="2"/>
      <c r="D84" s="36"/>
      <c r="G84" s="37"/>
      <c r="I84" s="37"/>
      <c r="M84" s="38"/>
    </row>
    <row r="85" spans="1:13" s="1" customFormat="1" x14ac:dyDescent="0.3">
      <c r="A85" s="2"/>
      <c r="D85" s="36"/>
      <c r="G85" s="37"/>
      <c r="I85" s="37"/>
      <c r="M85" s="38"/>
    </row>
    <row r="86" spans="1:13" s="1" customFormat="1" x14ac:dyDescent="0.3">
      <c r="A86" s="2"/>
      <c r="D86" s="36"/>
      <c r="G86" s="37"/>
      <c r="I86" s="37"/>
      <c r="M86" s="38"/>
    </row>
    <row r="87" spans="1:13" s="1" customFormat="1" x14ac:dyDescent="0.3">
      <c r="A87" s="2"/>
      <c r="D87" s="36"/>
      <c r="G87" s="37"/>
      <c r="I87" s="37"/>
      <c r="M87" s="38"/>
    </row>
    <row r="88" spans="1:13" x14ac:dyDescent="0.3">
      <c r="A88" s="2"/>
      <c r="B88" s="1"/>
      <c r="C88" s="1"/>
      <c r="D88" s="36"/>
      <c r="E88" s="1"/>
      <c r="F88" s="1"/>
      <c r="G88" s="37"/>
      <c r="H88" s="1"/>
      <c r="I88" s="37"/>
      <c r="J88" s="1"/>
      <c r="K88" s="1"/>
      <c r="L88" s="1"/>
      <c r="M88" s="38"/>
    </row>
    <row r="89" spans="1:13" x14ac:dyDescent="0.3">
      <c r="A89" s="2"/>
      <c r="B89" s="1"/>
      <c r="C89" s="1"/>
      <c r="D89" s="36"/>
      <c r="E89" s="1"/>
      <c r="F89" s="1"/>
      <c r="G89" s="37"/>
      <c r="H89" s="1"/>
      <c r="I89" s="37"/>
      <c r="J89" s="1"/>
      <c r="K89" s="1"/>
      <c r="L89" s="1"/>
      <c r="M89" s="38"/>
    </row>
    <row r="90" spans="1:13" x14ac:dyDescent="0.3">
      <c r="A90" s="2"/>
      <c r="B90" s="1"/>
      <c r="C90" s="1"/>
      <c r="D90" s="36"/>
      <c r="E90" s="1"/>
      <c r="F90" s="1"/>
      <c r="G90" s="37"/>
      <c r="H90" s="1"/>
      <c r="I90" s="37"/>
      <c r="J90" s="1"/>
      <c r="K90" s="1"/>
      <c r="L90" s="1"/>
      <c r="M90" s="38"/>
    </row>
    <row r="91" spans="1:13" x14ac:dyDescent="0.3">
      <c r="A91" s="2"/>
      <c r="B91" s="1"/>
      <c r="C91" s="1"/>
      <c r="D91" s="36"/>
      <c r="E91" s="1"/>
      <c r="F91" s="1"/>
      <c r="G91" s="37"/>
      <c r="H91" s="1"/>
      <c r="I91" s="37"/>
      <c r="J91" s="1"/>
      <c r="K91" s="1"/>
      <c r="L91" s="1"/>
      <c r="M91" s="38"/>
    </row>
    <row r="92" spans="1:13" x14ac:dyDescent="0.3">
      <c r="A92" s="2"/>
      <c r="B92" s="1"/>
      <c r="C92" s="1"/>
      <c r="D92" s="36"/>
      <c r="E92" s="1"/>
      <c r="F92" s="1"/>
      <c r="G92" s="37"/>
      <c r="H92" s="1"/>
      <c r="I92" s="37"/>
      <c r="J92" s="1"/>
      <c r="K92" s="1"/>
      <c r="L92" s="1"/>
      <c r="M92" s="38"/>
    </row>
    <row r="93" spans="1:13" x14ac:dyDescent="0.3">
      <c r="A93" s="2"/>
      <c r="B93" s="1"/>
      <c r="C93" s="1"/>
      <c r="D93" s="36"/>
      <c r="E93" s="1"/>
      <c r="F93" s="1"/>
      <c r="G93" s="37"/>
      <c r="H93" s="1"/>
      <c r="I93" s="37"/>
      <c r="J93" s="1"/>
      <c r="K93" s="1"/>
      <c r="L93" s="1"/>
      <c r="M93" s="38"/>
    </row>
  </sheetData>
  <dataConsolidate/>
  <mergeCells count="10">
    <mergeCell ref="A24:A26"/>
    <mergeCell ref="A27:A29"/>
    <mergeCell ref="A9:A11"/>
    <mergeCell ref="A2:A3"/>
    <mergeCell ref="A4:A5"/>
    <mergeCell ref="A15:A17"/>
    <mergeCell ref="A21:A23"/>
    <mergeCell ref="A18:A20"/>
    <mergeCell ref="A6:A8"/>
    <mergeCell ref="A12:A14"/>
  </mergeCells>
  <dataValidations count="1">
    <dataValidation type="list" allowBlank="1" showInputMessage="1" showErrorMessage="1" sqref="K2:K32" xr:uid="{FFC72E04-1F36-4A53-817C-04BF98914788}">
      <formula1>$O$4:$O$8</formula1>
    </dataValidation>
  </dataValidations>
  <pageMargins left="0.7" right="0.7" top="0.75" bottom="0.75" header="0.3" footer="0.3"/>
  <pageSetup paperSize="9" scale="57" fitToHeight="0" orientation="landscape" r:id="rId1"/>
  <headerFooter>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
  <sheetViews>
    <sheetView topLeftCell="B1" zoomScale="70" zoomScaleNormal="70" workbookViewId="0">
      <pane ySplit="1" topLeftCell="A2" activePane="bottomLeft" state="frozen"/>
      <selection pane="bottomLeft" activeCell="G2" sqref="G2:G9"/>
    </sheetView>
  </sheetViews>
  <sheetFormatPr defaultColWidth="8.88671875" defaultRowHeight="14.4" x14ac:dyDescent="0.3"/>
  <cols>
    <col min="1" max="1" width="41.33203125" style="52" customWidth="1"/>
    <col min="2" max="2" width="21" style="7" bestFit="1" customWidth="1"/>
    <col min="3" max="3" width="19.44140625" style="7" customWidth="1"/>
    <col min="4" max="4" width="19.6640625" style="7" customWidth="1"/>
    <col min="5" max="5" width="45.5546875" style="7" customWidth="1"/>
    <col min="6" max="6" width="19.88671875" style="7" customWidth="1"/>
    <col min="7" max="7" width="16" style="7" customWidth="1"/>
    <col min="8" max="8" width="11.6640625" style="7" customWidth="1"/>
    <col min="9" max="10" width="20.6640625" style="7" customWidth="1"/>
    <col min="11" max="11" width="40.109375" style="7" customWidth="1"/>
    <col min="12" max="12" width="25" style="7" customWidth="1"/>
    <col min="13" max="16384" width="8.88671875" style="7"/>
  </cols>
  <sheetData>
    <row r="1" spans="1:12" s="26" customFormat="1" ht="58.2" thickBot="1" x14ac:dyDescent="0.35">
      <c r="A1" s="102" t="s">
        <v>59</v>
      </c>
      <c r="B1" s="103" t="s">
        <v>60</v>
      </c>
      <c r="C1" s="104" t="s">
        <v>61</v>
      </c>
      <c r="D1" s="104" t="s">
        <v>62</v>
      </c>
      <c r="E1" s="105" t="s">
        <v>63</v>
      </c>
      <c r="F1" s="104" t="s">
        <v>64</v>
      </c>
      <c r="G1" s="106" t="s">
        <v>65</v>
      </c>
      <c r="H1" s="104" t="s">
        <v>66</v>
      </c>
      <c r="I1" s="107" t="s">
        <v>0</v>
      </c>
      <c r="J1" s="107" t="s">
        <v>67</v>
      </c>
      <c r="K1" s="105" t="s">
        <v>63</v>
      </c>
      <c r="L1" s="108" t="s">
        <v>68</v>
      </c>
    </row>
    <row r="2" spans="1:12" s="22" customFormat="1" x14ac:dyDescent="0.3">
      <c r="A2" s="131" t="s">
        <v>54</v>
      </c>
      <c r="B2" s="78" t="s">
        <v>35</v>
      </c>
      <c r="C2" s="16">
        <v>9982684</v>
      </c>
      <c r="D2" s="24">
        <f>9.1%-3.5%</f>
        <v>5.5999999999999994E-2</v>
      </c>
      <c r="E2" s="21" t="s">
        <v>51</v>
      </c>
      <c r="F2" s="15">
        <f>D2*C2</f>
        <v>559030.30399999989</v>
      </c>
      <c r="G2" s="18">
        <v>0.35</v>
      </c>
      <c r="H2" s="15">
        <f>G2*F2</f>
        <v>195660.60639999996</v>
      </c>
      <c r="I2" s="25">
        <f>(C4+C7+C9)/C2</f>
        <v>0.3264211708995296</v>
      </c>
      <c r="J2" s="97">
        <f>(100%-I2)*H2</f>
        <v>131792.84215999997</v>
      </c>
      <c r="K2" s="21" t="str">
        <f t="shared" ref="K2:K9" si="0">E2</f>
        <v>Post traumatic stress disorder (Range 4.7%-22.9%)</v>
      </c>
      <c r="L2" s="89" t="s">
        <v>1</v>
      </c>
    </row>
    <row r="3" spans="1:12" s="22" customFormat="1" x14ac:dyDescent="0.3">
      <c r="A3" s="132"/>
      <c r="B3" s="79" t="s">
        <v>37</v>
      </c>
      <c r="C3" s="15">
        <f>C2</f>
        <v>9982684</v>
      </c>
      <c r="D3" s="24">
        <f>21.6%-2.1%</f>
        <v>0.19500000000000003</v>
      </c>
      <c r="E3" s="21" t="s">
        <v>52</v>
      </c>
      <c r="F3" s="15">
        <f>D3*C3</f>
        <v>1946623.3800000004</v>
      </c>
      <c r="G3" s="18">
        <v>0.35</v>
      </c>
      <c r="H3" s="15">
        <f>G3*F3</f>
        <v>681318.18300000008</v>
      </c>
      <c r="I3" s="25">
        <f>I2</f>
        <v>0.3264211708995296</v>
      </c>
      <c r="J3" s="97">
        <f t="shared" ref="J3:J9" si="1">(100%-I3)*H3</f>
        <v>458921.50395000004</v>
      </c>
      <c r="K3" s="21" t="str">
        <f t="shared" si="0"/>
        <v>Depression (1.6%-44.8%)</v>
      </c>
      <c r="L3" s="89" t="s">
        <v>1</v>
      </c>
    </row>
    <row r="4" spans="1:12" s="22" customFormat="1" x14ac:dyDescent="0.3">
      <c r="A4" s="134" t="s">
        <v>55</v>
      </c>
      <c r="B4" s="14" t="s">
        <v>36</v>
      </c>
      <c r="C4" s="16">
        <v>3248640</v>
      </c>
      <c r="D4" s="80">
        <v>0.35849999999999999</v>
      </c>
      <c r="E4" s="21" t="s">
        <v>38</v>
      </c>
      <c r="F4" s="15">
        <f t="shared" ref="F4:F9" si="2">D4*C4</f>
        <v>1164637.44</v>
      </c>
      <c r="G4" s="18">
        <v>0.35</v>
      </c>
      <c r="H4" s="20">
        <f>G4*F4</f>
        <v>407623.10399999993</v>
      </c>
      <c r="I4" s="19">
        <v>0</v>
      </c>
      <c r="J4" s="97">
        <f t="shared" si="1"/>
        <v>407623.10399999993</v>
      </c>
      <c r="K4" s="21" t="str">
        <f t="shared" si="0"/>
        <v>Depresssion (10.1% - 81.8%)</v>
      </c>
      <c r="L4" s="133" t="s">
        <v>7</v>
      </c>
    </row>
    <row r="5" spans="1:12" s="22" customFormat="1" x14ac:dyDescent="0.3">
      <c r="A5" s="134"/>
      <c r="B5" s="14" t="s">
        <v>36</v>
      </c>
      <c r="C5" s="15">
        <f>C4</f>
        <v>3248640</v>
      </c>
      <c r="D5" s="80">
        <v>0.14050000000000001</v>
      </c>
      <c r="E5" s="21" t="s">
        <v>39</v>
      </c>
      <c r="F5" s="15">
        <f t="shared" si="2"/>
        <v>456433.92000000004</v>
      </c>
      <c r="G5" s="18">
        <v>0.35</v>
      </c>
      <c r="H5" s="20">
        <f t="shared" ref="H5:H9" si="3">G5*F5</f>
        <v>159751.872</v>
      </c>
      <c r="I5" s="19">
        <v>0</v>
      </c>
      <c r="J5" s="97">
        <f t="shared" si="1"/>
        <v>159751.872</v>
      </c>
      <c r="K5" s="21" t="str">
        <f t="shared" si="0"/>
        <v>Anxiety (4.2%- 32.3%)</v>
      </c>
      <c r="L5" s="133"/>
    </row>
    <row r="6" spans="1:12" s="22" customFormat="1" x14ac:dyDescent="0.3">
      <c r="A6" s="134"/>
      <c r="B6" s="14" t="s">
        <v>48</v>
      </c>
      <c r="C6" s="15">
        <f>C4</f>
        <v>3248640</v>
      </c>
      <c r="D6" s="24">
        <v>0.3</v>
      </c>
      <c r="E6" s="21" t="s">
        <v>40</v>
      </c>
      <c r="F6" s="15">
        <f t="shared" si="2"/>
        <v>974592</v>
      </c>
      <c r="G6" s="18">
        <v>0.35</v>
      </c>
      <c r="H6" s="20">
        <f t="shared" si="3"/>
        <v>341107.19999999995</v>
      </c>
      <c r="I6" s="19">
        <v>0</v>
      </c>
      <c r="J6" s="97">
        <f t="shared" si="1"/>
        <v>341107.19999999995</v>
      </c>
      <c r="K6" s="21" t="str">
        <f t="shared" si="0"/>
        <v xml:space="preserve">Post traumatic stress disorder </v>
      </c>
      <c r="L6" s="90" t="s">
        <v>47</v>
      </c>
    </row>
    <row r="7" spans="1:12" s="22" customFormat="1" x14ac:dyDescent="0.3">
      <c r="A7" s="134" t="s">
        <v>58</v>
      </c>
      <c r="B7" s="23" t="s">
        <v>20</v>
      </c>
      <c r="C7" s="16">
        <f>5186*1.9</f>
        <v>9853.4</v>
      </c>
      <c r="D7" s="24">
        <v>0.22500000000000001</v>
      </c>
      <c r="E7" s="21" t="s">
        <v>41</v>
      </c>
      <c r="F7" s="15">
        <f t="shared" si="2"/>
        <v>2217.0149999999999</v>
      </c>
      <c r="G7" s="18">
        <v>0.35</v>
      </c>
      <c r="H7" s="15">
        <f t="shared" si="3"/>
        <v>775.95524999999986</v>
      </c>
      <c r="I7" s="19">
        <v>0</v>
      </c>
      <c r="J7" s="97">
        <f t="shared" si="1"/>
        <v>775.95524999999986</v>
      </c>
      <c r="K7" s="21" t="str">
        <f t="shared" si="0"/>
        <v xml:space="preserve">Internalising disorder </v>
      </c>
      <c r="L7" s="91" t="s">
        <v>7</v>
      </c>
    </row>
    <row r="8" spans="1:12" s="26" customFormat="1" x14ac:dyDescent="0.3">
      <c r="A8" s="134"/>
      <c r="B8" s="23" t="s">
        <v>10</v>
      </c>
      <c r="C8" s="15">
        <f>C7</f>
        <v>9853.4</v>
      </c>
      <c r="D8" s="24">
        <v>0.1</v>
      </c>
      <c r="E8" s="21" t="s">
        <v>30</v>
      </c>
      <c r="F8" s="15">
        <f t="shared" si="2"/>
        <v>985.34</v>
      </c>
      <c r="G8" s="18">
        <v>0.35</v>
      </c>
      <c r="H8" s="15">
        <f t="shared" si="3"/>
        <v>344.86899999999997</v>
      </c>
      <c r="I8" s="19">
        <v>0</v>
      </c>
      <c r="J8" s="97">
        <f t="shared" si="1"/>
        <v>344.86899999999997</v>
      </c>
      <c r="K8" s="21" t="str">
        <f t="shared" si="0"/>
        <v>Post traumatic stress disorder</v>
      </c>
      <c r="L8" s="90" t="s">
        <v>47</v>
      </c>
    </row>
    <row r="9" spans="1:12" s="26" customFormat="1" ht="28.8" x14ac:dyDescent="0.3">
      <c r="A9" s="60" t="s">
        <v>21</v>
      </c>
      <c r="B9" s="61" t="s">
        <v>42</v>
      </c>
      <c r="C9" s="16">
        <v>66</v>
      </c>
      <c r="D9" s="80">
        <v>0.11749999999999999</v>
      </c>
      <c r="E9" s="21" t="s">
        <v>53</v>
      </c>
      <c r="F9" s="15">
        <f t="shared" si="2"/>
        <v>7.7549999999999999</v>
      </c>
      <c r="G9" s="18">
        <v>0.35</v>
      </c>
      <c r="H9" s="15">
        <f t="shared" si="3"/>
        <v>2.7142499999999998</v>
      </c>
      <c r="I9" s="19">
        <v>0</v>
      </c>
      <c r="J9" s="97">
        <f t="shared" si="1"/>
        <v>2.7142499999999998</v>
      </c>
      <c r="K9" s="21" t="str">
        <f t="shared" si="0"/>
        <v>Post traumatic stress disorder (5%-28.5%)</v>
      </c>
      <c r="L9" s="91" t="s">
        <v>7</v>
      </c>
    </row>
    <row r="10" spans="1:12" s="101" customFormat="1" ht="33" customHeight="1" x14ac:dyDescent="0.3">
      <c r="A10" s="98" t="s">
        <v>34</v>
      </c>
      <c r="B10" s="99"/>
      <c r="C10" s="100">
        <f>SUM(C2:C9)</f>
        <v>29731060.799999997</v>
      </c>
      <c r="D10" s="99"/>
      <c r="E10" s="99"/>
      <c r="F10" s="100">
        <f>SUM(F2:F9)</f>
        <v>5104527.1539999992</v>
      </c>
      <c r="G10" s="99"/>
      <c r="H10" s="100">
        <f>SUM(H2:H9)</f>
        <v>1786584.5038999999</v>
      </c>
      <c r="I10" s="99"/>
      <c r="J10" s="110">
        <f>SUM(J2:J9)</f>
        <v>1500320.06061</v>
      </c>
      <c r="K10" s="99"/>
      <c r="L10" s="99"/>
    </row>
    <row r="13" spans="1:12" x14ac:dyDescent="0.3">
      <c r="I13" s="1"/>
      <c r="J13" s="1"/>
    </row>
    <row r="14" spans="1:12" x14ac:dyDescent="0.3">
      <c r="A14" s="96"/>
    </row>
    <row r="15" spans="1:12" x14ac:dyDescent="0.3">
      <c r="A15" s="2"/>
    </row>
    <row r="16" spans="1:12" x14ac:dyDescent="0.3">
      <c r="A16" s="2"/>
    </row>
    <row r="17" spans="1:1" x14ac:dyDescent="0.3">
      <c r="A17" s="2"/>
    </row>
    <row r="18" spans="1:1" x14ac:dyDescent="0.3">
      <c r="A18" s="2"/>
    </row>
    <row r="19" spans="1:1" x14ac:dyDescent="0.3">
      <c r="A19" s="2"/>
    </row>
    <row r="20" spans="1:1" x14ac:dyDescent="0.3">
      <c r="A20" s="2"/>
    </row>
    <row r="21" spans="1:1" x14ac:dyDescent="0.3">
      <c r="A21" s="2"/>
    </row>
  </sheetData>
  <mergeCells count="4">
    <mergeCell ref="A2:A3"/>
    <mergeCell ref="L4:L5"/>
    <mergeCell ref="A7:A8"/>
    <mergeCell ref="A4:A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C084-359C-4EBC-9CDE-1E88A9E5CD53}">
  <dimension ref="A1:A20"/>
  <sheetViews>
    <sheetView topLeftCell="A7" workbookViewId="0">
      <selection activeCell="A19" sqref="A19"/>
    </sheetView>
  </sheetViews>
  <sheetFormatPr defaultRowHeight="14.4" x14ac:dyDescent="0.3"/>
  <sheetData>
    <row r="1" spans="1:1" x14ac:dyDescent="0.3">
      <c r="A1" s="54" t="s">
        <v>94</v>
      </c>
    </row>
    <row r="3" spans="1:1" x14ac:dyDescent="0.3">
      <c r="A3" t="s">
        <v>95</v>
      </c>
    </row>
    <row r="5" spans="1:1" x14ac:dyDescent="0.3">
      <c r="A5" t="s">
        <v>96</v>
      </c>
    </row>
    <row r="6" spans="1:1" x14ac:dyDescent="0.3">
      <c r="A6" s="54" t="s">
        <v>97</v>
      </c>
    </row>
    <row r="7" spans="1:1" x14ac:dyDescent="0.3">
      <c r="A7" t="s">
        <v>89</v>
      </c>
    </row>
    <row r="8" spans="1:1" x14ac:dyDescent="0.3">
      <c r="A8" t="s">
        <v>83</v>
      </c>
    </row>
    <row r="9" spans="1:1" x14ac:dyDescent="0.3">
      <c r="A9" t="s">
        <v>98</v>
      </c>
    </row>
    <row r="10" spans="1:1" x14ac:dyDescent="0.3">
      <c r="A10" t="s">
        <v>84</v>
      </c>
    </row>
    <row r="11" spans="1:1" x14ac:dyDescent="0.3">
      <c r="A11" t="s">
        <v>99</v>
      </c>
    </row>
    <row r="13" spans="1:1" x14ac:dyDescent="0.3">
      <c r="A13" s="54" t="s">
        <v>104</v>
      </c>
    </row>
    <row r="14" spans="1:1" x14ac:dyDescent="0.3">
      <c r="A14" t="s">
        <v>100</v>
      </c>
    </row>
    <row r="15" spans="1:1" x14ac:dyDescent="0.3">
      <c r="A15" t="s">
        <v>78</v>
      </c>
    </row>
    <row r="16" spans="1:1" x14ac:dyDescent="0.3">
      <c r="A16" t="s">
        <v>101</v>
      </c>
    </row>
    <row r="18" spans="1:1" x14ac:dyDescent="0.3">
      <c r="A18" s="54" t="s">
        <v>105</v>
      </c>
    </row>
    <row r="19" spans="1:1" x14ac:dyDescent="0.3">
      <c r="A19" t="s">
        <v>102</v>
      </c>
    </row>
    <row r="20" spans="1:1" x14ac:dyDescent="0.3">
      <c r="A20" t="s">
        <v>103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 - Read this first</vt:lpstr>
      <vt:lpstr>Main page - Adults</vt:lpstr>
      <vt:lpstr>Children</vt:lpstr>
      <vt:lpstr>Version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mrnic</dc:creator>
  <cp:lastModifiedBy>Alethea Joshi</cp:lastModifiedBy>
  <cp:lastPrinted>2021-05-19T08:13:10Z</cp:lastPrinted>
  <dcterms:created xsi:type="dcterms:W3CDTF">2020-06-16T08:26:27Z</dcterms:created>
  <dcterms:modified xsi:type="dcterms:W3CDTF">2021-06-11T10:03:04Z</dcterms:modified>
</cp:coreProperties>
</file>